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S:\Finance &amp; Information Technology\DBNGP\Financial Reporting\3. Statutory Reporting\1. Year End Reporting\2022 Year End\10. Non-Scheme\"/>
    </mc:Choice>
  </mc:AlternateContent>
  <xr:revisionPtr revIDLastSave="0" documentId="13_ncr:1_{232CB841-A857-443D-B039-E9CC816648AA}" xr6:coauthVersionLast="47" xr6:coauthVersionMax="47" xr10:uidLastSave="{00000000-0000-0000-0000-000000000000}"/>
  <bookViews>
    <workbookView xWindow="-28920" yWindow="-120" windowWidth="29040" windowHeight="15840" tabRatio="819" xr2:uid="{00000000-000D-0000-FFFF-FFFF00000000}"/>
  </bookViews>
  <sheets>
    <sheet name="Cover" sheetId="11" r:id="rId1"/>
    <sheet name="Contents" sheetId="71" r:id="rId2"/>
    <sheet name="Summary" sheetId="68" r:id="rId3"/>
    <sheet name="1. Pipeline information" sheetId="44" r:id="rId4"/>
    <sheet name="1.1 Financial performance" sheetId="52" r:id="rId5"/>
    <sheet name="2. Revenues and expenses" sheetId="5" r:id="rId6"/>
    <sheet name="2.1 Revenue by service" sheetId="56" r:id="rId7"/>
    <sheet name="2.2 Revenue contributions " sheetId="57" r:id="rId8"/>
    <sheet name="2.3 Indirect revenue" sheetId="45" r:id="rId9"/>
    <sheet name="2.4 Shared costs" sheetId="16" r:id="rId10"/>
    <sheet name="3. Statement of pipeline assets" sheetId="6" r:id="rId11"/>
    <sheet name="3.1 Asset useful life" sheetId="55" r:id="rId12"/>
    <sheet name="3.2 Asset impairment" sheetId="63" r:id="rId13"/>
    <sheet name="3.3 Depreciation amortisation" sheetId="34" r:id="rId14"/>
    <sheet name="3.4 Shared supporting assets" sheetId="59" r:id="rId15"/>
    <sheet name="4. Recovered capital" sheetId="47" r:id="rId16"/>
    <sheet name="4.1 Pipelines capex" sheetId="66" r:id="rId17"/>
    <sheet name="5. Weighted average price" sheetId="54" r:id="rId18"/>
    <sheet name="5.1 Exempt WAP services" sheetId="60" r:id="rId19"/>
    <sheet name="6. Notes" sheetId="64" r:id="rId20"/>
    <sheet name="Amendment record" sheetId="67" r:id="rId21"/>
    <sheet name="Sheet1" sheetId="61" state="hidden" r:id="rId22"/>
  </sheets>
  <definedNames>
    <definedName name="_xlnm._FilterDatabase" localSheetId="13" hidden="1">'3.3 Depreciation amortisation'!$B$8:$O$80</definedName>
    <definedName name="ABN">Cover!$C$17</definedName>
    <definedName name="_xlnm.Print_Area" localSheetId="3">'1. Pipeline information'!$A$1:$E$37</definedName>
    <definedName name="_xlnm.Print_Area" localSheetId="4">'1.1 Financial performance'!$A$1:$D$14</definedName>
    <definedName name="_xlnm.Print_Area" localSheetId="5">'2. Revenues and expenses'!$A$1:$J$44</definedName>
    <definedName name="_xlnm.Print_Area" localSheetId="6">'2.1 Revenue by service'!$A$1:$J$22</definedName>
    <definedName name="_xlnm.Print_Area" localSheetId="7">'2.2 Revenue contributions '!$A$1:$F$29</definedName>
    <definedName name="_xlnm.Print_Area" localSheetId="8">'2.3 Indirect revenue'!$A$1:$I$37</definedName>
    <definedName name="_xlnm.Print_Area" localSheetId="9">'2.4 Shared costs'!$A$1:$J$37</definedName>
    <definedName name="_xlnm.Print_Area" localSheetId="10">'3. Statement of pipeline assets'!$A$1:$F$102</definedName>
    <definedName name="_xlnm.Print_Area" localSheetId="11">'3.1 Asset useful life'!$A$1:$G$39</definedName>
    <definedName name="_xlnm.Print_Area" localSheetId="12">'3.2 Asset impairment'!$A$1:$I$55</definedName>
    <definedName name="_xlnm.Print_Area" localSheetId="13">'3.3 Depreciation amortisation'!$A$1:$P$106</definedName>
    <definedName name="_xlnm.Print_Area" localSheetId="14">'3.4 Shared supporting assets'!$A$1:$H$37</definedName>
    <definedName name="_xlnm.Print_Area" localSheetId="15">'4. Recovered capital'!$A$1:$BL$48</definedName>
    <definedName name="_xlnm.Print_Area" localSheetId="16">'4.1 Pipelines capex'!$A$1:$F$35</definedName>
    <definedName name="_xlnm.Print_Area" localSheetId="17">'5. Weighted average price'!$A$1:$BK$22</definedName>
    <definedName name="_xlnm.Print_Area" localSheetId="18">'5.1 Exempt WAP services'!$A$1:$F$15</definedName>
    <definedName name="_xlnm.Print_Area" localSheetId="19">'6. Notes'!$A$1:$E$4</definedName>
    <definedName name="_xlnm.Print_Area" localSheetId="20">'Amendment record'!$A$2:$G$95</definedName>
    <definedName name="_xlnm.Print_Area" localSheetId="1">Contents!$B$2:$J$56</definedName>
    <definedName name="_xlnm.Print_Area" localSheetId="0">Cover!$A$1:$J$47</definedName>
    <definedName name="_xlnm.Print_Area" localSheetId="21">Sheet1!$A$1:$N$35</definedName>
    <definedName name="rpipelines">Sheet1!$B$3:$B$12</definedName>
    <definedName name="rsharedassets">Sheet1!$B$15:$B$19</definedName>
    <definedName name="ryesno">Sheet1!$B$21:$B$22</definedName>
    <definedName name="Tradingname">Cover!$C$15</definedName>
    <definedName name="Yearending">Cover!$C$23</definedName>
    <definedName name="Yearstart">Cover!$C$21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68" l="1"/>
  <c r="D66" i="6" l="1"/>
  <c r="D77" i="6"/>
  <c r="D76" i="6"/>
  <c r="D75" i="6"/>
  <c r="D74" i="6"/>
  <c r="D73" i="6"/>
  <c r="D70" i="6"/>
  <c r="D69" i="6"/>
  <c r="D68" i="6"/>
  <c r="D63" i="6"/>
  <c r="D62" i="6"/>
  <c r="D61" i="6"/>
  <c r="D60" i="6"/>
  <c r="D57" i="6"/>
  <c r="D56" i="6"/>
  <c r="D55" i="6"/>
  <c r="D54" i="6"/>
  <c r="D53" i="6"/>
  <c r="D50" i="6"/>
  <c r="D49" i="6"/>
  <c r="D48" i="6"/>
  <c r="D47" i="6"/>
  <c r="D46" i="6"/>
  <c r="D43" i="6"/>
  <c r="D42" i="6"/>
  <c r="D41" i="6"/>
  <c r="D40" i="6"/>
  <c r="D39" i="6"/>
  <c r="D36" i="6"/>
  <c r="D35" i="6"/>
  <c r="D34" i="6"/>
  <c r="D33" i="6"/>
  <c r="D32" i="6"/>
  <c r="D29" i="6"/>
  <c r="D28" i="6"/>
  <c r="D27" i="6"/>
  <c r="D26" i="6"/>
  <c r="D25" i="6"/>
  <c r="D22" i="6"/>
  <c r="D21" i="6"/>
  <c r="D20" i="6"/>
  <c r="D19" i="6"/>
  <c r="D18" i="6"/>
  <c r="D15" i="6"/>
  <c r="D14" i="6"/>
  <c r="D12" i="6"/>
  <c r="D11" i="6"/>
  <c r="D10" i="6"/>
  <c r="H41" i="5" l="1"/>
  <c r="H42" i="5" s="1"/>
  <c r="H43" i="5" s="1"/>
  <c r="G41" i="5"/>
  <c r="G42" i="5" s="1"/>
  <c r="G43" i="5" s="1"/>
  <c r="O78" i="34"/>
  <c r="O77" i="34"/>
  <c r="O54" i="34"/>
  <c r="O46" i="34"/>
  <c r="O45" i="34"/>
  <c r="O22" i="34"/>
  <c r="O21" i="34"/>
  <c r="O14" i="34"/>
  <c r="O13" i="34"/>
  <c r="L78" i="34"/>
  <c r="L77" i="34"/>
  <c r="L76" i="34"/>
  <c r="O76" i="34" s="1"/>
  <c r="L75" i="34"/>
  <c r="O75" i="34" s="1"/>
  <c r="L74" i="34"/>
  <c r="O74" i="34" s="1"/>
  <c r="L73" i="34"/>
  <c r="O73" i="34" s="1"/>
  <c r="L72" i="34"/>
  <c r="O72" i="34" s="1"/>
  <c r="L71" i="34"/>
  <c r="O71" i="34" s="1"/>
  <c r="L70" i="34"/>
  <c r="O70" i="34" s="1"/>
  <c r="L69" i="34"/>
  <c r="O69" i="34" s="1"/>
  <c r="L68" i="34"/>
  <c r="O68" i="34" s="1"/>
  <c r="L67" i="34"/>
  <c r="O67" i="34" s="1"/>
  <c r="L66" i="34"/>
  <c r="O66" i="34" s="1"/>
  <c r="L65" i="34"/>
  <c r="O65" i="34" s="1"/>
  <c r="L64" i="34"/>
  <c r="O64" i="34" s="1"/>
  <c r="L63" i="34"/>
  <c r="O63" i="34" s="1"/>
  <c r="L62" i="34"/>
  <c r="O62" i="34" s="1"/>
  <c r="L61" i="34"/>
  <c r="O61" i="34" s="1"/>
  <c r="L60" i="34"/>
  <c r="O60" i="34" s="1"/>
  <c r="L59" i="34"/>
  <c r="O59" i="34" s="1"/>
  <c r="L58" i="34"/>
  <c r="O58" i="34" s="1"/>
  <c r="L57" i="34"/>
  <c r="O57" i="34" s="1"/>
  <c r="L56" i="34"/>
  <c r="O56" i="34" s="1"/>
  <c r="L55" i="34"/>
  <c r="O55" i="34" s="1"/>
  <c r="L54" i="34"/>
  <c r="L53" i="34"/>
  <c r="O53" i="34" s="1"/>
  <c r="L52" i="34"/>
  <c r="O52" i="34" s="1"/>
  <c r="L51" i="34"/>
  <c r="O51" i="34" s="1"/>
  <c r="L50" i="34"/>
  <c r="O50" i="34" s="1"/>
  <c r="L49" i="34"/>
  <c r="O49" i="34" s="1"/>
  <c r="L48" i="34"/>
  <c r="O48" i="34" s="1"/>
  <c r="L47" i="34"/>
  <c r="O47" i="34" s="1"/>
  <c r="L46" i="34"/>
  <c r="L45" i="34"/>
  <c r="L44" i="34"/>
  <c r="O44" i="34" s="1"/>
  <c r="L43" i="34"/>
  <c r="O43" i="34" s="1"/>
  <c r="L42" i="34"/>
  <c r="O42" i="34" s="1"/>
  <c r="L41" i="34"/>
  <c r="O41" i="34" s="1"/>
  <c r="L40" i="34"/>
  <c r="O40" i="34" s="1"/>
  <c r="L39" i="34"/>
  <c r="O39" i="34" s="1"/>
  <c r="L38" i="34"/>
  <c r="O38" i="34" s="1"/>
  <c r="L37" i="34"/>
  <c r="O37" i="34" s="1"/>
  <c r="L36" i="34"/>
  <c r="O36" i="34" s="1"/>
  <c r="L35" i="34"/>
  <c r="O35" i="34" s="1"/>
  <c r="L34" i="34"/>
  <c r="O34" i="34" s="1"/>
  <c r="L33" i="34"/>
  <c r="O33" i="34" s="1"/>
  <c r="L32" i="34"/>
  <c r="O32" i="34" s="1"/>
  <c r="L31" i="34"/>
  <c r="O31" i="34" s="1"/>
  <c r="L30" i="34"/>
  <c r="O30" i="34" s="1"/>
  <c r="L29" i="34"/>
  <c r="O29" i="34" s="1"/>
  <c r="L28" i="34"/>
  <c r="O28" i="34" s="1"/>
  <c r="L27" i="34"/>
  <c r="O27" i="34" s="1"/>
  <c r="L26" i="34"/>
  <c r="O26" i="34" s="1"/>
  <c r="L25" i="34"/>
  <c r="O25" i="34" s="1"/>
  <c r="L24" i="34"/>
  <c r="O24" i="34" s="1"/>
  <c r="L23" i="34"/>
  <c r="O23" i="34" s="1"/>
  <c r="L22" i="34"/>
  <c r="L21" i="34"/>
  <c r="L20" i="34"/>
  <c r="O20" i="34" s="1"/>
  <c r="L19" i="34"/>
  <c r="O19" i="34" s="1"/>
  <c r="L18" i="34"/>
  <c r="O18" i="34" s="1"/>
  <c r="L17" i="34"/>
  <c r="O17" i="34" s="1"/>
  <c r="L16" i="34"/>
  <c r="O16" i="34" s="1"/>
  <c r="L15" i="34"/>
  <c r="O15" i="34" s="1"/>
  <c r="L14" i="34"/>
  <c r="L13" i="34"/>
  <c r="L12" i="34"/>
  <c r="O12" i="34" s="1"/>
  <c r="L11" i="34"/>
  <c r="O11" i="34" s="1"/>
  <c r="L10" i="34"/>
  <c r="O10" i="34" s="1"/>
  <c r="L9" i="34"/>
  <c r="O9" i="34" s="1"/>
  <c r="D93" i="6" l="1"/>
  <c r="D94" i="6"/>
  <c r="D87" i="6" l="1"/>
  <c r="D86" i="6"/>
  <c r="F100" i="68"/>
  <c r="D86" i="68"/>
  <c r="F86" i="68"/>
  <c r="G86" i="68"/>
  <c r="C86" i="68"/>
  <c r="E33" i="5" l="1"/>
  <c r="E34" i="5"/>
  <c r="E35" i="5"/>
  <c r="E36" i="5"/>
  <c r="E37" i="5"/>
  <c r="E38" i="5"/>
  <c r="E39" i="5"/>
  <c r="E32" i="5"/>
  <c r="D33" i="5"/>
  <c r="F33" i="5" s="1"/>
  <c r="D34" i="5"/>
  <c r="D35" i="5"/>
  <c r="D36" i="5"/>
  <c r="F36" i="5" s="1"/>
  <c r="D37" i="5"/>
  <c r="F37" i="5" s="1"/>
  <c r="D38" i="5"/>
  <c r="D39" i="5"/>
  <c r="F17" i="16"/>
  <c r="E17" i="16"/>
  <c r="E36" i="16" s="1"/>
  <c r="E9" i="57"/>
  <c r="E15" i="57" s="1"/>
  <c r="E21" i="56"/>
  <c r="E11" i="5" s="1"/>
  <c r="E16" i="5" s="1"/>
  <c r="D21" i="56"/>
  <c r="G79" i="68"/>
  <c r="F79" i="68"/>
  <c r="D79" i="68"/>
  <c r="G57" i="68"/>
  <c r="F57" i="68" s="1"/>
  <c r="C3" i="68"/>
  <c r="C3" i="44"/>
  <c r="B2" i="68"/>
  <c r="B2" i="44"/>
  <c r="K95" i="34"/>
  <c r="K87" i="34"/>
  <c r="N87" i="34" s="1"/>
  <c r="F22" i="5"/>
  <c r="I22" i="5"/>
  <c r="I30" i="5" s="1"/>
  <c r="F23" i="5"/>
  <c r="I23" i="5"/>
  <c r="E11" i="47"/>
  <c r="F31" i="47"/>
  <c r="E71" i="6"/>
  <c r="D27" i="68" s="1"/>
  <c r="D91" i="6"/>
  <c r="D90" i="6"/>
  <c r="E64" i="6"/>
  <c r="E58" i="6"/>
  <c r="D25" i="68" s="1"/>
  <c r="E51" i="6"/>
  <c r="E44" i="6"/>
  <c r="D23" i="68"/>
  <c r="E37" i="6"/>
  <c r="D22" i="68" s="1"/>
  <c r="E30" i="6"/>
  <c r="D21" i="68" s="1"/>
  <c r="E23" i="6"/>
  <c r="D20" i="68"/>
  <c r="E13" i="6"/>
  <c r="E16" i="6" s="1"/>
  <c r="D19" i="68" s="1"/>
  <c r="E78" i="6"/>
  <c r="E88" i="6"/>
  <c r="D31" i="68"/>
  <c r="E95" i="6"/>
  <c r="E99" i="6"/>
  <c r="D92" i="6"/>
  <c r="D85" i="6"/>
  <c r="D84" i="6"/>
  <c r="D83" i="6"/>
  <c r="F14" i="5"/>
  <c r="F15" i="5"/>
  <c r="D99" i="68"/>
  <c r="F99" i="68"/>
  <c r="G99" i="68"/>
  <c r="H99" i="68"/>
  <c r="D97" i="68"/>
  <c r="F97" i="68"/>
  <c r="G97" i="68"/>
  <c r="D88" i="68"/>
  <c r="F88" i="68"/>
  <c r="G88" i="68"/>
  <c r="D89" i="68"/>
  <c r="F89" i="68"/>
  <c r="G89" i="68"/>
  <c r="D90" i="68"/>
  <c r="F90" i="68"/>
  <c r="G90" i="68"/>
  <c r="D91" i="68"/>
  <c r="F91" i="68"/>
  <c r="G91" i="68"/>
  <c r="D92" i="68"/>
  <c r="F92" i="68"/>
  <c r="G92" i="68"/>
  <c r="D93" i="68"/>
  <c r="E93" i="68"/>
  <c r="F93" i="68"/>
  <c r="G93" i="68"/>
  <c r="D94" i="68"/>
  <c r="F94" i="68"/>
  <c r="G94" i="68"/>
  <c r="D95" i="68"/>
  <c r="F95" i="68"/>
  <c r="G95" i="68"/>
  <c r="C100" i="68"/>
  <c r="C99" i="68"/>
  <c r="C97" i="68"/>
  <c r="C95" i="68"/>
  <c r="C94" i="68"/>
  <c r="C93" i="68"/>
  <c r="C92" i="68"/>
  <c r="C91" i="68"/>
  <c r="C90" i="68"/>
  <c r="C89" i="68"/>
  <c r="C88" i="68"/>
  <c r="D81" i="68"/>
  <c r="E81" i="68"/>
  <c r="F81" i="68"/>
  <c r="G81" i="68"/>
  <c r="D82" i="68"/>
  <c r="F82" i="68"/>
  <c r="G82" i="68"/>
  <c r="D83" i="68"/>
  <c r="F83" i="68"/>
  <c r="G83" i="68"/>
  <c r="D84" i="68"/>
  <c r="F84" i="68"/>
  <c r="G84" i="68"/>
  <c r="D85" i="68"/>
  <c r="F85" i="68"/>
  <c r="G85" i="68"/>
  <c r="D80" i="68"/>
  <c r="F80" i="68"/>
  <c r="G80" i="68"/>
  <c r="C85" i="68"/>
  <c r="C84" i="68"/>
  <c r="C83" i="68"/>
  <c r="C82" i="68"/>
  <c r="C81" i="68"/>
  <c r="C80" i="68"/>
  <c r="C79" i="68"/>
  <c r="D71" i="68"/>
  <c r="F71" i="68"/>
  <c r="G71" i="68"/>
  <c r="H71" i="68"/>
  <c r="D72" i="68"/>
  <c r="F72" i="68"/>
  <c r="G72" i="68"/>
  <c r="D73" i="68"/>
  <c r="F73" i="68"/>
  <c r="G73" i="68"/>
  <c r="D74" i="68"/>
  <c r="F74" i="68"/>
  <c r="G74" i="68"/>
  <c r="H74" i="68"/>
  <c r="D75" i="68"/>
  <c r="E75" i="68"/>
  <c r="F75" i="68"/>
  <c r="G75" i="68"/>
  <c r="D76" i="68"/>
  <c r="F76" i="68"/>
  <c r="G76" i="68"/>
  <c r="D77" i="68"/>
  <c r="F77" i="68"/>
  <c r="G77" i="68"/>
  <c r="C77" i="68"/>
  <c r="C76" i="68"/>
  <c r="C75" i="68"/>
  <c r="C74" i="68"/>
  <c r="C73" i="68"/>
  <c r="C72" i="68"/>
  <c r="C71" i="68"/>
  <c r="D70" i="68"/>
  <c r="F70" i="68"/>
  <c r="G70" i="68"/>
  <c r="C70" i="68"/>
  <c r="D35" i="68"/>
  <c r="D34" i="68"/>
  <c r="D33" i="68"/>
  <c r="D32" i="68"/>
  <c r="D29" i="68"/>
  <c r="D28" i="68"/>
  <c r="D26" i="68"/>
  <c r="D24" i="68"/>
  <c r="C35" i="68"/>
  <c r="C34" i="68"/>
  <c r="C33" i="68"/>
  <c r="C29" i="68"/>
  <c r="D41" i="68"/>
  <c r="D19" i="54"/>
  <c r="H16" i="54"/>
  <c r="E97" i="68" s="1"/>
  <c r="K16" i="54"/>
  <c r="H97" i="68" s="1"/>
  <c r="H18" i="54"/>
  <c r="E99" i="68"/>
  <c r="K18" i="54"/>
  <c r="F20" i="54"/>
  <c r="G20" i="54"/>
  <c r="I20" i="54"/>
  <c r="J20" i="54"/>
  <c r="C3" i="54"/>
  <c r="B2" i="54"/>
  <c r="F8" i="47"/>
  <c r="G31" i="47"/>
  <c r="H31" i="47"/>
  <c r="I31" i="47"/>
  <c r="J31" i="47"/>
  <c r="K31" i="47"/>
  <c r="L31" i="47"/>
  <c r="M31" i="47"/>
  <c r="N31" i="47"/>
  <c r="O31" i="47"/>
  <c r="P31" i="47"/>
  <c r="Q31" i="47"/>
  <c r="R31" i="47"/>
  <c r="S31" i="47"/>
  <c r="T31" i="47"/>
  <c r="U31" i="47"/>
  <c r="V31" i="47"/>
  <c r="W31" i="47"/>
  <c r="X31" i="47"/>
  <c r="Y31" i="47"/>
  <c r="Y32" i="47"/>
  <c r="Z31" i="47"/>
  <c r="AA31" i="47"/>
  <c r="AB31" i="47"/>
  <c r="AC31" i="47"/>
  <c r="AD31" i="47"/>
  <c r="AE31" i="47"/>
  <c r="AF31" i="47"/>
  <c r="AG31" i="47"/>
  <c r="AH31" i="47"/>
  <c r="AI31" i="47"/>
  <c r="AJ31" i="47"/>
  <c r="AK31" i="47"/>
  <c r="AL31" i="47"/>
  <c r="AM31" i="47"/>
  <c r="AN31" i="47"/>
  <c r="AO31" i="47"/>
  <c r="AP31" i="47"/>
  <c r="AQ31" i="47"/>
  <c r="AR31" i="47"/>
  <c r="AS31" i="47"/>
  <c r="AT31" i="47"/>
  <c r="AT32" i="47"/>
  <c r="AU31" i="47"/>
  <c r="AV31" i="47"/>
  <c r="AW31" i="47"/>
  <c r="AX31" i="47"/>
  <c r="AY31" i="47"/>
  <c r="AZ31" i="47"/>
  <c r="BA31" i="47"/>
  <c r="BB31" i="47"/>
  <c r="BC31" i="47"/>
  <c r="BD31" i="47"/>
  <c r="BE31" i="47"/>
  <c r="BF31" i="47"/>
  <c r="BG31" i="47"/>
  <c r="BH31" i="47"/>
  <c r="G80" i="34"/>
  <c r="E14" i="57"/>
  <c r="E13" i="57"/>
  <c r="E12" i="57"/>
  <c r="E11" i="57"/>
  <c r="E10" i="57"/>
  <c r="C21" i="55"/>
  <c r="I17" i="56"/>
  <c r="I16" i="56"/>
  <c r="F17" i="56"/>
  <c r="F16" i="56"/>
  <c r="I15" i="5"/>
  <c r="I14" i="5"/>
  <c r="I13" i="5"/>
  <c r="I12" i="5"/>
  <c r="BH23" i="47"/>
  <c r="BG23" i="47"/>
  <c r="BF23" i="47"/>
  <c r="BE23" i="47"/>
  <c r="BD23" i="47"/>
  <c r="BC23" i="47"/>
  <c r="BB23" i="47"/>
  <c r="BA23" i="47"/>
  <c r="AZ23" i="47"/>
  <c r="AY23" i="47"/>
  <c r="AX23" i="47"/>
  <c r="AW23" i="47"/>
  <c r="AV23" i="47"/>
  <c r="AU23" i="47"/>
  <c r="AT23" i="47"/>
  <c r="AS23" i="47"/>
  <c r="AR23" i="47"/>
  <c r="AQ23" i="47"/>
  <c r="AP23" i="47"/>
  <c r="AO23" i="47"/>
  <c r="AO32" i="47"/>
  <c r="AN23" i="47"/>
  <c r="AM23" i="47"/>
  <c r="AL23" i="47"/>
  <c r="AK23" i="47"/>
  <c r="AJ23" i="47"/>
  <c r="AI23" i="47"/>
  <c r="AH23" i="47"/>
  <c r="AG23" i="47"/>
  <c r="AF23" i="47"/>
  <c r="AE23" i="47"/>
  <c r="AE32" i="47"/>
  <c r="AD23" i="47"/>
  <c r="AC23" i="47"/>
  <c r="AC32" i="47"/>
  <c r="AB23" i="47"/>
  <c r="AB24" i="47"/>
  <c r="AA23" i="47"/>
  <c r="Z23" i="47"/>
  <c r="Y23" i="47"/>
  <c r="X23" i="47"/>
  <c r="X32" i="47"/>
  <c r="W23" i="47"/>
  <c r="V23" i="47"/>
  <c r="V24" i="47"/>
  <c r="U23" i="47"/>
  <c r="T23" i="47"/>
  <c r="T24" i="47"/>
  <c r="S23" i="47"/>
  <c r="S24" i="47"/>
  <c r="R23" i="47"/>
  <c r="Q23" i="47"/>
  <c r="Q24" i="47"/>
  <c r="P23" i="47"/>
  <c r="O23" i="47"/>
  <c r="N23" i="47"/>
  <c r="M23" i="47"/>
  <c r="L23" i="47"/>
  <c r="K23" i="47"/>
  <c r="J23" i="47"/>
  <c r="I23" i="47"/>
  <c r="H23" i="47"/>
  <c r="G23" i="47"/>
  <c r="F23" i="47"/>
  <c r="BH16" i="47"/>
  <c r="BH32" i="47"/>
  <c r="BG16" i="47"/>
  <c r="BF16" i="47"/>
  <c r="BF32" i="47"/>
  <c r="BE16" i="47"/>
  <c r="BD16" i="47"/>
  <c r="BD24" i="47"/>
  <c r="BC16" i="47"/>
  <c r="BC24" i="47"/>
  <c r="BB16" i="47"/>
  <c r="BB32" i="47"/>
  <c r="BA16" i="47"/>
  <c r="BA32" i="47"/>
  <c r="AZ16" i="47"/>
  <c r="AZ32" i="47"/>
  <c r="AY16" i="47"/>
  <c r="AY24" i="47"/>
  <c r="AX16" i="47"/>
  <c r="AW16" i="47"/>
  <c r="AV16" i="47"/>
  <c r="AV24" i="47"/>
  <c r="AU16" i="47"/>
  <c r="AU24" i="47"/>
  <c r="AT16" i="47"/>
  <c r="AS16" i="47"/>
  <c r="AR16" i="47"/>
  <c r="AR24" i="47"/>
  <c r="AQ16" i="47"/>
  <c r="AP16" i="47"/>
  <c r="AO16" i="47"/>
  <c r="AN16" i="47"/>
  <c r="AN24" i="47"/>
  <c r="AM16" i="47"/>
  <c r="AM24" i="47"/>
  <c r="AL16" i="47"/>
  <c r="AK16" i="47"/>
  <c r="AJ16" i="47"/>
  <c r="AI16" i="47"/>
  <c r="AI24" i="47"/>
  <c r="AH16" i="47"/>
  <c r="AG16" i="47"/>
  <c r="AF16" i="47"/>
  <c r="AF24" i="47"/>
  <c r="AE16" i="47"/>
  <c r="AD16" i="47"/>
  <c r="AC16" i="47"/>
  <c r="AB16" i="47"/>
  <c r="AA16" i="47"/>
  <c r="Z16" i="47"/>
  <c r="Z32" i="47"/>
  <c r="Y16" i="47"/>
  <c r="X16" i="47"/>
  <c r="W16" i="47"/>
  <c r="W24" i="47"/>
  <c r="V16" i="47"/>
  <c r="U16" i="47"/>
  <c r="T16" i="47"/>
  <c r="S16" i="47"/>
  <c r="R16" i="47"/>
  <c r="R32" i="47"/>
  <c r="Q16" i="47"/>
  <c r="P16" i="47"/>
  <c r="P24" i="47"/>
  <c r="O16" i="47"/>
  <c r="O32" i="47"/>
  <c r="N16" i="47"/>
  <c r="N32" i="47" s="1"/>
  <c r="M16" i="47"/>
  <c r="M32" i="47" s="1"/>
  <c r="L16" i="47"/>
  <c r="L32" i="47" s="1"/>
  <c r="K16" i="47"/>
  <c r="K24" i="47" s="1"/>
  <c r="J16" i="47"/>
  <c r="J32" i="47" s="1"/>
  <c r="I16" i="47"/>
  <c r="I32" i="47" s="1"/>
  <c r="H16" i="47"/>
  <c r="G16" i="47"/>
  <c r="G24" i="47" s="1"/>
  <c r="F16" i="47"/>
  <c r="F24" i="47" s="1"/>
  <c r="E29" i="47"/>
  <c r="C49" i="68" s="1"/>
  <c r="E22" i="47"/>
  <c r="E21" i="47"/>
  <c r="E20" i="47"/>
  <c r="E19" i="47"/>
  <c r="E18" i="47"/>
  <c r="E15" i="47"/>
  <c r="C33" i="55"/>
  <c r="C27" i="55"/>
  <c r="M105" i="34"/>
  <c r="D116" i="68" s="1"/>
  <c r="B4" i="67"/>
  <c r="B5" i="67" s="1"/>
  <c r="B6" i="67" s="1"/>
  <c r="B7" i="67" s="1"/>
  <c r="B8" i="67" s="1"/>
  <c r="B9" i="67" s="1"/>
  <c r="B10" i="67" s="1"/>
  <c r="B11" i="67" s="1"/>
  <c r="B12" i="67" s="1"/>
  <c r="B13" i="67" s="1"/>
  <c r="B14" i="67" s="1"/>
  <c r="B15" i="67" s="1"/>
  <c r="B16" i="67" s="1"/>
  <c r="B17" i="67" s="1"/>
  <c r="B18" i="67" s="1"/>
  <c r="B19" i="67" s="1"/>
  <c r="B20" i="67" s="1"/>
  <c r="B21" i="67" s="1"/>
  <c r="B22" i="67" s="1"/>
  <c r="B23" i="67" s="1"/>
  <c r="B24" i="67" s="1"/>
  <c r="B25" i="67" s="1"/>
  <c r="B26" i="67" s="1"/>
  <c r="B27" i="67" s="1"/>
  <c r="B28" i="67" s="1"/>
  <c r="B29" i="67" s="1"/>
  <c r="B30" i="67" s="1"/>
  <c r="B31" i="67" s="1"/>
  <c r="B32" i="67" s="1"/>
  <c r="B33" i="67" s="1"/>
  <c r="B34" i="67" s="1"/>
  <c r="B35" i="67" s="1"/>
  <c r="B36" i="67" s="1"/>
  <c r="B37" i="67" s="1"/>
  <c r="B38" i="67" s="1"/>
  <c r="B39" i="67" s="1"/>
  <c r="B40" i="67" s="1"/>
  <c r="B41" i="67" s="1"/>
  <c r="B42" i="67" s="1"/>
  <c r="B43" i="67" s="1"/>
  <c r="B44" i="67" s="1"/>
  <c r="B45" i="67" s="1"/>
  <c r="B46" i="67" s="1"/>
  <c r="B47" i="67" s="1"/>
  <c r="B48" i="67" s="1"/>
  <c r="B49" i="67" s="1"/>
  <c r="B50" i="67" s="1"/>
  <c r="B51" i="67" s="1"/>
  <c r="B52" i="67" s="1"/>
  <c r="B53" i="67" s="1"/>
  <c r="B54" i="67" s="1"/>
  <c r="B55" i="67" s="1"/>
  <c r="B56" i="67" s="1"/>
  <c r="B57" i="67" s="1"/>
  <c r="B58" i="67" s="1"/>
  <c r="B59" i="67" s="1"/>
  <c r="B60" i="67" s="1"/>
  <c r="B61" i="67" s="1"/>
  <c r="B62" i="67" s="1"/>
  <c r="B63" i="67" s="1"/>
  <c r="B64" i="67" s="1"/>
  <c r="B65" i="67" s="1"/>
  <c r="B66" i="67" s="1"/>
  <c r="B67" i="67" s="1"/>
  <c r="B68" i="67" s="1"/>
  <c r="B69" i="67" s="1"/>
  <c r="B70" i="67" s="1"/>
  <c r="B71" i="67" s="1"/>
  <c r="B72" i="67" s="1"/>
  <c r="B73" i="67" s="1"/>
  <c r="B74" i="67" s="1"/>
  <c r="B75" i="67" s="1"/>
  <c r="B76" i="67" s="1"/>
  <c r="B77" i="67" s="1"/>
  <c r="B78" i="67" s="1"/>
  <c r="B79" i="67" s="1"/>
  <c r="B80" i="67" s="1"/>
  <c r="B81" i="67" s="1"/>
  <c r="B82" i="67" s="1"/>
  <c r="B83" i="67" s="1"/>
  <c r="B84" i="67" s="1"/>
  <c r="B85" i="67" s="1"/>
  <c r="B86" i="67" s="1"/>
  <c r="B87" i="67" s="1"/>
  <c r="B88" i="67" s="1"/>
  <c r="B89" i="67" s="1"/>
  <c r="B90" i="67" s="1"/>
  <c r="B91" i="67" s="1"/>
  <c r="B92" i="67" s="1"/>
  <c r="B93" i="67" s="1"/>
  <c r="B94" i="67" s="1"/>
  <c r="B95" i="67" s="1"/>
  <c r="C3" i="60"/>
  <c r="C3" i="66"/>
  <c r="C3" i="47"/>
  <c r="C3" i="59"/>
  <c r="C3" i="34"/>
  <c r="C3" i="63"/>
  <c r="C3" i="55"/>
  <c r="C3" i="6"/>
  <c r="C3" i="16"/>
  <c r="C3" i="45"/>
  <c r="C3" i="57"/>
  <c r="C3" i="56"/>
  <c r="C3" i="5"/>
  <c r="C3" i="52"/>
  <c r="F36" i="16"/>
  <c r="BJ12" i="54"/>
  <c r="H77" i="68"/>
  <c r="BI20" i="54"/>
  <c r="BH20" i="54"/>
  <c r="BF20" i="54"/>
  <c r="BE20" i="54"/>
  <c r="BC20" i="54"/>
  <c r="BB20" i="54"/>
  <c r="AZ20" i="54"/>
  <c r="AY20" i="54"/>
  <c r="AW20" i="54"/>
  <c r="AV20" i="54"/>
  <c r="AT20" i="54"/>
  <c r="AS20" i="54"/>
  <c r="AQ20" i="54"/>
  <c r="AP20" i="54"/>
  <c r="AN20" i="54"/>
  <c r="AM20" i="54"/>
  <c r="AJ20" i="54"/>
  <c r="AI20" i="54"/>
  <c r="AG20" i="54"/>
  <c r="AF20" i="54"/>
  <c r="AD20" i="54"/>
  <c r="AC20" i="54"/>
  <c r="AA20" i="54"/>
  <c r="Z20" i="54"/>
  <c r="X20" i="54"/>
  <c r="W20" i="54"/>
  <c r="U20" i="54"/>
  <c r="T20" i="54"/>
  <c r="Q20" i="54"/>
  <c r="P20" i="54"/>
  <c r="N20" i="54"/>
  <c r="M20" i="54"/>
  <c r="D16" i="54"/>
  <c r="E10" i="47"/>
  <c r="C16" i="55"/>
  <c r="C15" i="55"/>
  <c r="C14" i="55"/>
  <c r="C13" i="55"/>
  <c r="C12" i="55"/>
  <c r="C11" i="55"/>
  <c r="C10" i="55"/>
  <c r="C9" i="55"/>
  <c r="B2" i="60"/>
  <c r="B2" i="59"/>
  <c r="B2" i="34"/>
  <c r="B2" i="63"/>
  <c r="B2" i="55"/>
  <c r="B2" i="66"/>
  <c r="C3" i="64"/>
  <c r="B2" i="64"/>
  <c r="B2" i="52"/>
  <c r="B2" i="47"/>
  <c r="B2" i="6"/>
  <c r="B2" i="16"/>
  <c r="E36" i="45"/>
  <c r="B2" i="45"/>
  <c r="B2" i="57"/>
  <c r="C15" i="57"/>
  <c r="D12" i="5" s="1"/>
  <c r="F12" i="5" s="1"/>
  <c r="D15" i="57"/>
  <c r="E12" i="5"/>
  <c r="B2" i="56"/>
  <c r="B2" i="5"/>
  <c r="BJ13" i="54"/>
  <c r="H86" i="68" s="1"/>
  <c r="BJ14" i="54"/>
  <c r="H95" i="68"/>
  <c r="BG13" i="54"/>
  <c r="E86" i="68" s="1"/>
  <c r="BG14" i="54"/>
  <c r="E95" i="68"/>
  <c r="BG12" i="54"/>
  <c r="E77" i="68" s="1"/>
  <c r="BD13" i="54"/>
  <c r="H85" i="68"/>
  <c r="BD14" i="54"/>
  <c r="H94" i="68"/>
  <c r="BD12" i="54"/>
  <c r="H76" i="68"/>
  <c r="BA13" i="54"/>
  <c r="E85" i="68"/>
  <c r="BA14" i="54"/>
  <c r="E94" i="68"/>
  <c r="BA12" i="54"/>
  <c r="E76" i="68"/>
  <c r="AX13" i="54"/>
  <c r="H84" i="68"/>
  <c r="AX14" i="54"/>
  <c r="H93" i="68"/>
  <c r="AX12" i="54"/>
  <c r="H75" i="68"/>
  <c r="AU13" i="54"/>
  <c r="E84" i="68"/>
  <c r="AU14" i="54"/>
  <c r="AU12" i="54"/>
  <c r="AR13" i="54"/>
  <c r="H83" i="68"/>
  <c r="AR14" i="54"/>
  <c r="H92" i="68"/>
  <c r="AR12" i="54"/>
  <c r="AO13" i="54"/>
  <c r="E83" i="68"/>
  <c r="AO14" i="54"/>
  <c r="E92" i="68"/>
  <c r="AO12" i="54"/>
  <c r="E74" i="68"/>
  <c r="AK13" i="54"/>
  <c r="H82" i="68"/>
  <c r="AK14" i="54"/>
  <c r="H91" i="68"/>
  <c r="AK12" i="54"/>
  <c r="H73" i="68"/>
  <c r="AH13" i="54"/>
  <c r="E82" i="68"/>
  <c r="AH14" i="54"/>
  <c r="E91" i="68"/>
  <c r="AH12" i="54"/>
  <c r="E73" i="68"/>
  <c r="AE13" i="54"/>
  <c r="H81" i="68"/>
  <c r="AE14" i="54"/>
  <c r="H90" i="68"/>
  <c r="AE12" i="54"/>
  <c r="H72" i="68"/>
  <c r="AB13" i="54"/>
  <c r="AB14" i="54"/>
  <c r="E90" i="68"/>
  <c r="AB12" i="54"/>
  <c r="E72" i="68"/>
  <c r="Y13" i="54"/>
  <c r="H80" i="68"/>
  <c r="Y14" i="54"/>
  <c r="H89" i="68"/>
  <c r="Y12" i="54"/>
  <c r="V13" i="54"/>
  <c r="E80" i="68"/>
  <c r="V14" i="54"/>
  <c r="E89" i="68"/>
  <c r="V12" i="54"/>
  <c r="E71" i="68"/>
  <c r="R13" i="54"/>
  <c r="R14" i="54"/>
  <c r="H79" i="68"/>
  <c r="R12" i="54"/>
  <c r="H70" i="68"/>
  <c r="O13" i="54"/>
  <c r="O14" i="54"/>
  <c r="E88" i="68"/>
  <c r="O12" i="54"/>
  <c r="E70" i="68" s="1"/>
  <c r="AZ24" i="47"/>
  <c r="AW24" i="47"/>
  <c r="AQ24" i="47"/>
  <c r="AL24" i="47"/>
  <c r="N80" i="34"/>
  <c r="D115" i="68" s="1"/>
  <c r="E13" i="47"/>
  <c r="K89" i="34"/>
  <c r="N89" i="34" s="1"/>
  <c r="K90" i="34"/>
  <c r="N90" i="34" s="1"/>
  <c r="K91" i="34"/>
  <c r="N91" i="34" s="1"/>
  <c r="K92" i="34"/>
  <c r="N92" i="34" s="1"/>
  <c r="K93" i="34"/>
  <c r="N93" i="34" s="1"/>
  <c r="K94" i="34"/>
  <c r="N94" i="34" s="1"/>
  <c r="N95" i="34"/>
  <c r="K96" i="34"/>
  <c r="N96" i="34" s="1"/>
  <c r="K97" i="34"/>
  <c r="N97" i="34" s="1"/>
  <c r="K98" i="34"/>
  <c r="N98" i="34" s="1"/>
  <c r="K99" i="34"/>
  <c r="N99" i="34" s="1"/>
  <c r="K100" i="34"/>
  <c r="N100" i="34" s="1"/>
  <c r="K101" i="34"/>
  <c r="N101" i="34" s="1"/>
  <c r="K102" i="34"/>
  <c r="N102" i="34" s="1"/>
  <c r="K103" i="34"/>
  <c r="N103" i="34" s="1"/>
  <c r="E36" i="59"/>
  <c r="G35" i="59"/>
  <c r="G34" i="59"/>
  <c r="G33" i="59"/>
  <c r="G32" i="59"/>
  <c r="G31" i="59"/>
  <c r="G30" i="59"/>
  <c r="G29" i="59"/>
  <c r="G28" i="59"/>
  <c r="G27" i="59"/>
  <c r="G26" i="59"/>
  <c r="G25" i="59"/>
  <c r="G24" i="59"/>
  <c r="G23" i="59"/>
  <c r="G22" i="59"/>
  <c r="G21" i="59"/>
  <c r="G20" i="59"/>
  <c r="G19" i="59"/>
  <c r="G18" i="59"/>
  <c r="G17" i="59"/>
  <c r="G16" i="59"/>
  <c r="G15" i="59"/>
  <c r="G14" i="59"/>
  <c r="G13" i="59"/>
  <c r="G12" i="59"/>
  <c r="G11" i="59"/>
  <c r="G10" i="59"/>
  <c r="G9" i="59"/>
  <c r="G36" i="59" s="1"/>
  <c r="D27" i="57"/>
  <c r="D13" i="5" s="1"/>
  <c r="F13" i="5" s="1"/>
  <c r="F28" i="5"/>
  <c r="I28" i="5"/>
  <c r="H21" i="56"/>
  <c r="H11" i="5" s="1"/>
  <c r="H16" i="5" s="1"/>
  <c r="H20" i="5" s="1"/>
  <c r="G21" i="56"/>
  <c r="G11" i="5" s="1"/>
  <c r="G16" i="5" s="1"/>
  <c r="G20" i="5" s="1"/>
  <c r="I20" i="56"/>
  <c r="F20" i="56"/>
  <c r="I19" i="56"/>
  <c r="F19" i="56"/>
  <c r="I18" i="56"/>
  <c r="F18" i="56"/>
  <c r="I15" i="56"/>
  <c r="F15" i="56"/>
  <c r="I14" i="56"/>
  <c r="F14" i="56"/>
  <c r="I13" i="56"/>
  <c r="F13" i="56"/>
  <c r="I12" i="56"/>
  <c r="F12" i="56"/>
  <c r="I11" i="56"/>
  <c r="F11" i="56"/>
  <c r="Z24" i="47"/>
  <c r="AJ24" i="47"/>
  <c r="AS24" i="47"/>
  <c r="AX24" i="47"/>
  <c r="U32" i="47"/>
  <c r="AI32" i="47"/>
  <c r="AJ32" i="47"/>
  <c r="AW32" i="47"/>
  <c r="AX32" i="47"/>
  <c r="BE32" i="47"/>
  <c r="BG32" i="47"/>
  <c r="E26" i="47"/>
  <c r="C46" i="68" s="1"/>
  <c r="E27" i="47"/>
  <c r="C47" i="68" s="1"/>
  <c r="E28" i="47"/>
  <c r="C48" i="68" s="1"/>
  <c r="E30" i="47"/>
  <c r="C50" i="68" s="1"/>
  <c r="L12" i="54"/>
  <c r="L20" i="54" s="1"/>
  <c r="D18" i="54"/>
  <c r="AL14" i="54"/>
  <c r="S14" i="54"/>
  <c r="L14" i="54"/>
  <c r="AL13" i="54"/>
  <c r="D13" i="54" s="1"/>
  <c r="S13" i="54"/>
  <c r="L13" i="54"/>
  <c r="AL12" i="54"/>
  <c r="S12" i="54"/>
  <c r="I40" i="5"/>
  <c r="I39" i="5"/>
  <c r="I38" i="5"/>
  <c r="I37" i="5"/>
  <c r="I36" i="5"/>
  <c r="I35" i="5"/>
  <c r="I34" i="5"/>
  <c r="I33" i="5"/>
  <c r="I32" i="5"/>
  <c r="I41" i="5" s="1"/>
  <c r="H30" i="5"/>
  <c r="G30" i="5"/>
  <c r="I29" i="5"/>
  <c r="I27" i="5"/>
  <c r="I26" i="5"/>
  <c r="I25" i="5"/>
  <c r="I24" i="5"/>
  <c r="H19" i="5"/>
  <c r="I18" i="5"/>
  <c r="I19" i="5"/>
  <c r="H10" i="16"/>
  <c r="I10" i="16"/>
  <c r="H11" i="16"/>
  <c r="I11" i="16"/>
  <c r="H12" i="16"/>
  <c r="I12" i="16"/>
  <c r="H13" i="16"/>
  <c r="I13" i="16"/>
  <c r="H14" i="16"/>
  <c r="I14" i="16"/>
  <c r="H15" i="16"/>
  <c r="I15" i="16"/>
  <c r="H16" i="16"/>
  <c r="I16" i="16"/>
  <c r="H18" i="16"/>
  <c r="H17" i="16" s="1"/>
  <c r="D40" i="5" s="1"/>
  <c r="I18" i="16"/>
  <c r="I17" i="16" s="1"/>
  <c r="H19" i="16"/>
  <c r="I19" i="16"/>
  <c r="H20" i="16"/>
  <c r="I20" i="16"/>
  <c r="H21" i="16"/>
  <c r="I21" i="16"/>
  <c r="H22" i="16"/>
  <c r="I22" i="16"/>
  <c r="H23" i="16"/>
  <c r="I23" i="16"/>
  <c r="H24" i="16"/>
  <c r="I24" i="16"/>
  <c r="H25" i="16"/>
  <c r="I25" i="16"/>
  <c r="H26" i="16"/>
  <c r="I26" i="16"/>
  <c r="H27" i="16"/>
  <c r="I27" i="16"/>
  <c r="H28" i="16"/>
  <c r="I28" i="16"/>
  <c r="H29" i="16"/>
  <c r="I29" i="16"/>
  <c r="H30" i="16"/>
  <c r="I30" i="16"/>
  <c r="H31" i="16"/>
  <c r="I31" i="16"/>
  <c r="H32" i="16"/>
  <c r="I32" i="16"/>
  <c r="H33" i="16"/>
  <c r="I33" i="16"/>
  <c r="H34" i="16"/>
  <c r="I34" i="16"/>
  <c r="H35" i="16"/>
  <c r="I35" i="16"/>
  <c r="I9" i="16"/>
  <c r="H9" i="16"/>
  <c r="D32" i="5" s="1"/>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H9" i="45"/>
  <c r="D36"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G9" i="45"/>
  <c r="G36" i="45" s="1"/>
  <c r="D18" i="5" s="1"/>
  <c r="E12" i="47"/>
  <c r="E14" i="47"/>
  <c r="I105" i="34"/>
  <c r="J80" i="34"/>
  <c r="K104" i="34"/>
  <c r="N104" i="34" s="1"/>
  <c r="K88" i="34"/>
  <c r="N88" i="34" s="1"/>
  <c r="L105" i="34"/>
  <c r="J105" i="34"/>
  <c r="H105" i="34"/>
  <c r="G105" i="34"/>
  <c r="L79" i="34"/>
  <c r="O79" i="34" s="1"/>
  <c r="I80" i="34"/>
  <c r="K80" i="34"/>
  <c r="M80" i="34"/>
  <c r="H80" i="34"/>
  <c r="F29" i="5"/>
  <c r="F27" i="5"/>
  <c r="F30" i="5" s="1"/>
  <c r="E12" i="68" s="1"/>
  <c r="F26" i="5"/>
  <c r="F25" i="5"/>
  <c r="F24" i="5"/>
  <c r="C115" i="68"/>
  <c r="E30" i="5"/>
  <c r="D12" i="68"/>
  <c r="D30" i="5"/>
  <c r="C12" i="68" s="1"/>
  <c r="G19" i="5"/>
  <c r="BB24" i="47"/>
  <c r="U24" i="47"/>
  <c r="M24" i="47"/>
  <c r="BE24" i="47"/>
  <c r="BA24" i="47"/>
  <c r="R24" i="47"/>
  <c r="BD32" i="47"/>
  <c r="T32" i="47"/>
  <c r="AQ32" i="47"/>
  <c r="BG24" i="47"/>
  <c r="AV32" i="47"/>
  <c r="AU32" i="47"/>
  <c r="BC32" i="47"/>
  <c r="AM32" i="47"/>
  <c r="AN32" i="47"/>
  <c r="O24" i="47"/>
  <c r="S32" i="47"/>
  <c r="AA24" i="47"/>
  <c r="Q32" i="47"/>
  <c r="Y24" i="47"/>
  <c r="V32" i="47"/>
  <c r="J24" i="47"/>
  <c r="AK32" i="47"/>
  <c r="AS32" i="47"/>
  <c r="AO24" i="47"/>
  <c r="AD24" i="47"/>
  <c r="AL32" i="47"/>
  <c r="AT24" i="47"/>
  <c r="AG32" i="47"/>
  <c r="AF32" i="47"/>
  <c r="AG24" i="47"/>
  <c r="AA32" i="47"/>
  <c r="AH32" i="47"/>
  <c r="AP24" i="47"/>
  <c r="G8" i="47"/>
  <c r="H8" i="47"/>
  <c r="I8" i="47" s="1"/>
  <c r="AP32" i="47"/>
  <c r="AH24" i="47"/>
  <c r="AB32" i="47"/>
  <c r="AR32" i="47"/>
  <c r="AK24" i="47"/>
  <c r="BF24" i="47"/>
  <c r="AY32" i="47"/>
  <c r="AD32" i="47"/>
  <c r="BH24" i="47"/>
  <c r="D11" i="5"/>
  <c r="D36" i="68"/>
  <c r="S20" i="54"/>
  <c r="D14" i="54"/>
  <c r="H88" i="68"/>
  <c r="E79" i="68"/>
  <c r="E23" i="47"/>
  <c r="C43" i="68"/>
  <c r="I24" i="47"/>
  <c r="AC24" i="47"/>
  <c r="AE24" i="47"/>
  <c r="X24" i="47"/>
  <c r="L24" i="47"/>
  <c r="P32" i="47"/>
  <c r="W32" i="47"/>
  <c r="I42" i="5" l="1"/>
  <c r="D44" i="6"/>
  <c r="C23" i="68" s="1"/>
  <c r="G32" i="47"/>
  <c r="N24" i="47"/>
  <c r="H32" i="47"/>
  <c r="K32" i="47"/>
  <c r="H24" i="47"/>
  <c r="J8" i="47"/>
  <c r="K8" i="47" s="1"/>
  <c r="L8" i="47" s="1"/>
  <c r="M8" i="47" s="1"/>
  <c r="N8" i="47" s="1"/>
  <c r="O8" i="47" s="1"/>
  <c r="P8" i="47" s="1"/>
  <c r="Q8" i="47" s="1"/>
  <c r="R8" i="47" s="1"/>
  <c r="S8" i="47" s="1"/>
  <c r="T8" i="47" s="1"/>
  <c r="U8" i="47" s="1"/>
  <c r="V8" i="47" s="1"/>
  <c r="W8" i="47" s="1"/>
  <c r="X8" i="47" s="1"/>
  <c r="Y8" i="47" s="1"/>
  <c r="Z8" i="47" s="1"/>
  <c r="AA8" i="47" s="1"/>
  <c r="AB8" i="47" s="1"/>
  <c r="AC8" i="47" s="1"/>
  <c r="AD8" i="47" s="1"/>
  <c r="AE8" i="47" s="1"/>
  <c r="AF8" i="47" s="1"/>
  <c r="AG8" i="47" s="1"/>
  <c r="AH8" i="47" s="1"/>
  <c r="AI8" i="47" s="1"/>
  <c r="AJ8" i="47" s="1"/>
  <c r="AK8" i="47" s="1"/>
  <c r="AL8" i="47" s="1"/>
  <c r="AM8" i="47" s="1"/>
  <c r="AN8" i="47" s="1"/>
  <c r="AO8" i="47" s="1"/>
  <c r="AP8" i="47" s="1"/>
  <c r="AQ8" i="47" s="1"/>
  <c r="AR8" i="47" s="1"/>
  <c r="AS8" i="47" s="1"/>
  <c r="AT8" i="47" s="1"/>
  <c r="AU8" i="47" s="1"/>
  <c r="AV8" i="47" s="1"/>
  <c r="AW8" i="47" s="1"/>
  <c r="AX8" i="47" s="1"/>
  <c r="AY8" i="47" s="1"/>
  <c r="AZ8" i="47" s="1"/>
  <c r="BA8" i="47" s="1"/>
  <c r="BB8" i="47" s="1"/>
  <c r="BC8" i="47" s="1"/>
  <c r="BD8" i="47" s="1"/>
  <c r="BE8" i="47" s="1"/>
  <c r="BF8" i="47" s="1"/>
  <c r="BG8" i="47" s="1"/>
  <c r="BH8" i="47" s="1"/>
  <c r="G62" i="68"/>
  <c r="G58" i="68"/>
  <c r="G59" i="68"/>
  <c r="G63" i="68"/>
  <c r="G61" i="68"/>
  <c r="D51" i="68"/>
  <c r="D23" i="6"/>
  <c r="C20" i="68" s="1"/>
  <c r="D64" i="6"/>
  <c r="C26" i="68" s="1"/>
  <c r="D30" i="6"/>
  <c r="C21" i="68" s="1"/>
  <c r="O80" i="34"/>
  <c r="D37" i="6"/>
  <c r="C22" i="68" s="1"/>
  <c r="K105" i="34"/>
  <c r="D51" i="6"/>
  <c r="C24" i="68" s="1"/>
  <c r="L80" i="34"/>
  <c r="D13" i="6"/>
  <c r="D16" i="6" s="1"/>
  <c r="C19" i="68" s="1"/>
  <c r="D58" i="6"/>
  <c r="C25" i="68" s="1"/>
  <c r="D95" i="6"/>
  <c r="C32" i="68" s="1"/>
  <c r="D78" i="6"/>
  <c r="C28" i="68" s="1"/>
  <c r="D71" i="6"/>
  <c r="C27" i="68" s="1"/>
  <c r="F39" i="5"/>
  <c r="I21" i="56"/>
  <c r="F21" i="56"/>
  <c r="AL20" i="54"/>
  <c r="D88" i="6"/>
  <c r="C31" i="68" s="1"/>
  <c r="N105" i="34"/>
  <c r="E16" i="47"/>
  <c r="E24" i="47" s="1"/>
  <c r="D105" i="68" s="1"/>
  <c r="E80" i="6"/>
  <c r="D30" i="68" s="1"/>
  <c r="E57" i="68"/>
  <c r="F59" i="68"/>
  <c r="F61" i="68"/>
  <c r="F62" i="68"/>
  <c r="F63" i="68"/>
  <c r="F60" i="68"/>
  <c r="F58" i="68"/>
  <c r="D52" i="68"/>
  <c r="D50" i="68"/>
  <c r="D46" i="68"/>
  <c r="D48" i="68"/>
  <c r="D49" i="68"/>
  <c r="D47" i="68"/>
  <c r="F38" i="5"/>
  <c r="E40" i="5"/>
  <c r="E41" i="5" s="1"/>
  <c r="I36" i="16"/>
  <c r="F35" i="5"/>
  <c r="C116" i="68" s="1"/>
  <c r="F34" i="5"/>
  <c r="D41" i="5"/>
  <c r="C13" i="68" s="1"/>
  <c r="H36" i="16"/>
  <c r="H36" i="45"/>
  <c r="E18" i="5" s="1"/>
  <c r="E19" i="5" s="1"/>
  <c r="D10" i="68" s="1"/>
  <c r="I11" i="5"/>
  <c r="I16" i="5" s="1"/>
  <c r="I20" i="5" s="1"/>
  <c r="I43" i="5" s="1"/>
  <c r="F32" i="5"/>
  <c r="D12" i="54"/>
  <c r="D20" i="54" s="1"/>
  <c r="C44" i="68"/>
  <c r="D19" i="5"/>
  <c r="C10" i="68" s="1"/>
  <c r="D16" i="5"/>
  <c r="C9" i="68" s="1"/>
  <c r="D9" i="68"/>
  <c r="F11" i="5"/>
  <c r="E31" i="47"/>
  <c r="C51" i="68" s="1"/>
  <c r="G33" i="47"/>
  <c r="H33" i="47" s="1"/>
  <c r="I33" i="47" s="1"/>
  <c r="J33" i="47" s="1"/>
  <c r="K33" i="47" s="1"/>
  <c r="L33" i="47" s="1"/>
  <c r="M33" i="47" s="1"/>
  <c r="N33" i="47" s="1"/>
  <c r="O33" i="47" s="1"/>
  <c r="P33" i="47" s="1"/>
  <c r="Q33" i="47" s="1"/>
  <c r="R33" i="47" s="1"/>
  <c r="S33" i="47" s="1"/>
  <c r="T33" i="47" s="1"/>
  <c r="U33" i="47" s="1"/>
  <c r="V33" i="47" s="1"/>
  <c r="W33" i="47" s="1"/>
  <c r="X33" i="47" s="1"/>
  <c r="Y33" i="47" s="1"/>
  <c r="Z33" i="47" s="1"/>
  <c r="AA33" i="47" s="1"/>
  <c r="AB33" i="47" s="1"/>
  <c r="AC33" i="47" s="1"/>
  <c r="AD33" i="47" s="1"/>
  <c r="AE33" i="47" s="1"/>
  <c r="F32" i="47"/>
  <c r="E32" i="47" s="1"/>
  <c r="C52" i="68" s="1"/>
  <c r="D104" i="68" s="1"/>
  <c r="D80" i="6" l="1"/>
  <c r="C30" i="68" s="1"/>
  <c r="G60" i="68"/>
  <c r="D99" i="6"/>
  <c r="C36" i="68" s="1"/>
  <c r="D106" i="68"/>
  <c r="C42" i="68"/>
  <c r="E100" i="6"/>
  <c r="D37" i="68" s="1"/>
  <c r="D42" i="5"/>
  <c r="C111" i="68" s="1"/>
  <c r="C110" i="68"/>
  <c r="E60" i="68"/>
  <c r="E59" i="68"/>
  <c r="E61" i="68"/>
  <c r="E63" i="68"/>
  <c r="D57" i="68"/>
  <c r="E58" i="68"/>
  <c r="E62" i="68"/>
  <c r="E42" i="5"/>
  <c r="D14" i="68" s="1"/>
  <c r="D13" i="68"/>
  <c r="F40" i="5"/>
  <c r="F41" i="5" s="1"/>
  <c r="E20" i="5"/>
  <c r="D11" i="68" s="1"/>
  <c r="F18" i="5"/>
  <c r="F19" i="5" s="1"/>
  <c r="E10" i="68" s="1"/>
  <c r="D20" i="5"/>
  <c r="C11" i="68" s="1"/>
  <c r="F16" i="5"/>
  <c r="E9" i="68" s="1"/>
  <c r="AF33" i="47"/>
  <c r="AG33" i="47" s="1"/>
  <c r="AH33" i="47" s="1"/>
  <c r="AI33" i="47" s="1"/>
  <c r="AJ33" i="47" s="1"/>
  <c r="AK33" i="47" s="1"/>
  <c r="AL33" i="47" s="1"/>
  <c r="AM33" i="47" s="1"/>
  <c r="AN33" i="47" s="1"/>
  <c r="AO33" i="47" s="1"/>
  <c r="AP33" i="47" s="1"/>
  <c r="AQ33" i="47" s="1"/>
  <c r="AR33" i="47" s="1"/>
  <c r="AS33" i="47" s="1"/>
  <c r="AT33" i="47" s="1"/>
  <c r="AU33" i="47" s="1"/>
  <c r="AV33" i="47" s="1"/>
  <c r="AW33" i="47" s="1"/>
  <c r="AX33" i="47" s="1"/>
  <c r="AY33" i="47" s="1"/>
  <c r="AZ33" i="47" s="1"/>
  <c r="BA33" i="47" s="1"/>
  <c r="BB33" i="47" s="1"/>
  <c r="BC33" i="47" s="1"/>
  <c r="BD33" i="47" s="1"/>
  <c r="BE33" i="47" s="1"/>
  <c r="BF33" i="47" s="1"/>
  <c r="BG33" i="47" s="1"/>
  <c r="BH33" i="47" s="1"/>
  <c r="D53" i="68"/>
  <c r="D100" i="6" l="1"/>
  <c r="C106" i="68" s="1"/>
  <c r="C14" i="68"/>
  <c r="D59" i="68"/>
  <c r="D60" i="68"/>
  <c r="D62" i="68"/>
  <c r="C57" i="68"/>
  <c r="D61" i="68"/>
  <c r="D58" i="68"/>
  <c r="D63" i="68"/>
  <c r="E13" i="68"/>
  <c r="F42" i="5"/>
  <c r="E14" i="68" s="1"/>
  <c r="E43" i="5"/>
  <c r="D15" i="68" s="1"/>
  <c r="C108" i="68"/>
  <c r="D43" i="5"/>
  <c r="C15" i="68" s="1"/>
  <c r="C109" i="68"/>
  <c r="F20" i="5"/>
  <c r="F43" i="5" s="1"/>
  <c r="C105" i="68" l="1"/>
  <c r="C37" i="68"/>
  <c r="C104" i="68" s="1"/>
  <c r="C9" i="52"/>
  <c r="C61" i="68"/>
  <c r="C58" i="68"/>
  <c r="C62" i="68"/>
  <c r="C59" i="68"/>
  <c r="C60" i="68"/>
  <c r="C63" i="68"/>
  <c r="E11" i="68"/>
  <c r="E15" i="68"/>
  <c r="C8" i="52"/>
  <c r="C10" i="52" l="1"/>
  <c r="C38" i="68" s="1"/>
</calcChain>
</file>

<file path=xl/sharedStrings.xml><?xml version="1.0" encoding="utf-8"?>
<sst xmlns="http://schemas.openxmlformats.org/spreadsheetml/2006/main" count="1342" uniqueCount="690">
  <si>
    <t>Category</t>
  </si>
  <si>
    <t>Buildings</t>
  </si>
  <si>
    <t>Depreciation</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</si>
  <si>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</si>
  <si>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</si>
  <si>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</si>
  <si>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</si>
  <si>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</si>
  <si>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Business address</t>
  </si>
  <si>
    <t>Address</t>
  </si>
  <si>
    <t>Suburb</t>
  </si>
  <si>
    <t>State</t>
  </si>
  <si>
    <t>Postcode</t>
  </si>
  <si>
    <t>Postal address</t>
  </si>
  <si>
    <t>Contact name/s</t>
  </si>
  <si>
    <t>Contact phone/s</t>
  </si>
  <si>
    <t>Contact email address/s</t>
  </si>
  <si>
    <t xml:space="preserve"> </t>
  </si>
  <si>
    <t>Table of contents</t>
  </si>
  <si>
    <t>Description</t>
  </si>
  <si>
    <t>Profit from sale of fixed assets</t>
  </si>
  <si>
    <t xml:space="preserve">Other revenue </t>
  </si>
  <si>
    <t>Total revenue</t>
  </si>
  <si>
    <t xml:space="preserve">Depreciation </t>
  </si>
  <si>
    <t>TOTAL ASSETS</t>
  </si>
  <si>
    <t>Total</t>
  </si>
  <si>
    <t>Total fixed assets</t>
  </si>
  <si>
    <t>Gas Pipeline Operator</t>
  </si>
  <si>
    <t xml:space="preserve">This template is to be uploaded by a Gas Pipeline Operator to its website to fulfil its annual reporting obligations. </t>
  </si>
  <si>
    <t xml:space="preserve">Australian business number: </t>
  </si>
  <si>
    <t>Pipeline location</t>
  </si>
  <si>
    <t>Number of customers</t>
  </si>
  <si>
    <t>Service type</t>
  </si>
  <si>
    <t>Service description</t>
  </si>
  <si>
    <t>Transportation services</t>
  </si>
  <si>
    <t xml:space="preserve"> Interruptible or as available transportation service</t>
  </si>
  <si>
    <t xml:space="preserve"> Backhaul services</t>
  </si>
  <si>
    <t>Storage services</t>
  </si>
  <si>
    <t xml:space="preserve"> Park services</t>
  </si>
  <si>
    <t xml:space="preserve"> Park and loan services</t>
  </si>
  <si>
    <t>Trading services</t>
  </si>
  <si>
    <t xml:space="preserve"> Capacity trading service</t>
  </si>
  <si>
    <t xml:space="preserve"> In pipe trading service</t>
  </si>
  <si>
    <t>Other (please specify)</t>
  </si>
  <si>
    <t>Provided to related parties</t>
  </si>
  <si>
    <t>Direct revenue</t>
  </si>
  <si>
    <t>Customer contribution revenue</t>
  </si>
  <si>
    <t>Total direct revenue</t>
  </si>
  <si>
    <t>Other direct revenue</t>
  </si>
  <si>
    <t>Total indirect revenue allocated</t>
  </si>
  <si>
    <t>Insurance</t>
  </si>
  <si>
    <t>Licence and regulatory costs</t>
  </si>
  <si>
    <t>Directly attributable finance charges</t>
  </si>
  <si>
    <t>Indirect revenue allocated</t>
  </si>
  <si>
    <t>Employee costs</t>
  </si>
  <si>
    <t xml:space="preserve">Shared asset depreciation </t>
  </si>
  <si>
    <t>Loss from sale of shared fixed assets</t>
  </si>
  <si>
    <t>Amounts excluding related party transactions</t>
  </si>
  <si>
    <t>Related party transactions</t>
  </si>
  <si>
    <t>Direct costs</t>
  </si>
  <si>
    <t>Total direct costs</t>
  </si>
  <si>
    <t>Total costs</t>
  </si>
  <si>
    <t>Other direct costs</t>
  </si>
  <si>
    <t>Information technology and communication costs</t>
  </si>
  <si>
    <t>Rental and leasing costs</t>
  </si>
  <si>
    <t>Leasing and rental costs</t>
  </si>
  <si>
    <t>Pipeline assets</t>
  </si>
  <si>
    <t>Closing pipeline carrying value</t>
  </si>
  <si>
    <t>Other assets</t>
  </si>
  <si>
    <t>% allocated to pipeline</t>
  </si>
  <si>
    <t>Income statement account applied to</t>
  </si>
  <si>
    <t>Acquisition date</t>
  </si>
  <si>
    <t>Useful life</t>
  </si>
  <si>
    <t>Construction cost</t>
  </si>
  <si>
    <t>Additions</t>
  </si>
  <si>
    <t>Cost base</t>
  </si>
  <si>
    <t>Written down value</t>
  </si>
  <si>
    <t>Years</t>
  </si>
  <si>
    <t>Total pipeline assets</t>
  </si>
  <si>
    <t>Disposal (at cost)</t>
  </si>
  <si>
    <t>Backhaul services</t>
  </si>
  <si>
    <t>Capacity trading service</t>
  </si>
  <si>
    <t>In pipe trading service</t>
  </si>
  <si>
    <t>Year</t>
  </si>
  <si>
    <t>Asset description</t>
  </si>
  <si>
    <t>Compressors</t>
  </si>
  <si>
    <t>Closing compressors carrying value</t>
  </si>
  <si>
    <t>Odourant plants</t>
  </si>
  <si>
    <t>Closing buildings carrying value</t>
  </si>
  <si>
    <t>Total allocated to pipeline excluding related parties</t>
  </si>
  <si>
    <t>Total related party amounts allocated to pipeline</t>
  </si>
  <si>
    <t>Total exempt services</t>
  </si>
  <si>
    <t>Capacity based</t>
  </si>
  <si>
    <t>Volumetric based</t>
  </si>
  <si>
    <t>Financial performance measures</t>
  </si>
  <si>
    <t>Earnings before interest and tax</t>
  </si>
  <si>
    <t>Total assets</t>
  </si>
  <si>
    <t>Return on assets</t>
  </si>
  <si>
    <t>Pipeline</t>
  </si>
  <si>
    <t>Earnings before Interest and tax (EBIT)</t>
  </si>
  <si>
    <t>Pipeline information</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</si>
  <si>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</si>
  <si>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</si>
  <si>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</si>
  <si>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</si>
  <si>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</si>
  <si>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</si>
  <si>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</si>
  <si>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</si>
  <si>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</si>
  <si>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</si>
  <si>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</si>
  <si>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Capacity based charges</t>
  </si>
  <si>
    <t>Volumetric based charges</t>
  </si>
  <si>
    <t>Total Postage Stamp Revenue</t>
  </si>
  <si>
    <t>Total Zonal Revenue</t>
  </si>
  <si>
    <t>Total Distance Based Revenue</t>
  </si>
  <si>
    <t>Revenue</t>
  </si>
  <si>
    <t>Operating expenses</t>
  </si>
  <si>
    <t>Net tax liabilities</t>
  </si>
  <si>
    <t>Shared supporting assets</t>
  </si>
  <si>
    <t xml:space="preserve">Inventories </t>
  </si>
  <si>
    <t>Deferred tax assets</t>
  </si>
  <si>
    <t>Total shared supporting assets allocated</t>
  </si>
  <si>
    <t>Maintenance capitalised</t>
  </si>
  <si>
    <t>Description (list each individual  balance sheet item)</t>
  </si>
  <si>
    <t xml:space="preserve">Useful life </t>
  </si>
  <si>
    <t>years</t>
  </si>
  <si>
    <t>Reason for choosing this useful life</t>
  </si>
  <si>
    <t>Total service revenue</t>
  </si>
  <si>
    <t>Provided to non related parties</t>
  </si>
  <si>
    <t>Repairs and maintenance</t>
  </si>
  <si>
    <t>Wages</t>
  </si>
  <si>
    <t>Borrowing costs</t>
  </si>
  <si>
    <t xml:space="preserve">Total </t>
  </si>
  <si>
    <t>Source</t>
  </si>
  <si>
    <t>Total allocated to pipeline</t>
  </si>
  <si>
    <t>Construction date</t>
  </si>
  <si>
    <t>Service category</t>
  </si>
  <si>
    <t>Revenue by service</t>
  </si>
  <si>
    <t>Asset useful life</t>
  </si>
  <si>
    <t>Total capitalised pipeline construction costs</t>
  </si>
  <si>
    <t>Pipelines</t>
  </si>
  <si>
    <t>City Gates, supply regulators and valve stations</t>
  </si>
  <si>
    <t>Closing city gates, supply regulators and valve stations carrying value</t>
  </si>
  <si>
    <t>Metering</t>
  </si>
  <si>
    <t>Closing Metering</t>
  </si>
  <si>
    <t>SCADA (Communications)</t>
  </si>
  <si>
    <t>Closing SCADA carrying value</t>
  </si>
  <si>
    <t>Land and easements</t>
  </si>
  <si>
    <t>Closing land and easements carrying value</t>
  </si>
  <si>
    <t>Other non-depreciable pipeline assets</t>
  </si>
  <si>
    <t>Data validation lists</t>
  </si>
  <si>
    <t>Estimated residual value</t>
  </si>
  <si>
    <t xml:space="preserve"> Firm forward haul transportation services</t>
  </si>
  <si>
    <t>Interruptible or as available transportation services</t>
  </si>
  <si>
    <t>Shared costs</t>
  </si>
  <si>
    <t>Asset impairment</t>
  </si>
  <si>
    <t>Impairment date</t>
  </si>
  <si>
    <t>Basis for impairment</t>
  </si>
  <si>
    <t>Reporting template</t>
  </si>
  <si>
    <t>Reporting period start date:</t>
  </si>
  <si>
    <t>Reporting period end date:</t>
  </si>
  <si>
    <t>Shared assets</t>
  </si>
  <si>
    <t>Recovered capital method (rule 569(4))</t>
  </si>
  <si>
    <t>Return on capital</t>
  </si>
  <si>
    <t>Total Return of Capital</t>
  </si>
  <si>
    <t>Negative residual value</t>
  </si>
  <si>
    <t>Reversal date</t>
  </si>
  <si>
    <t>Basis for Reversal</t>
  </si>
  <si>
    <t>Description (list each individual shared asset category greater than 5%)</t>
  </si>
  <si>
    <t>Category of shared assets</t>
  </si>
  <si>
    <t>Total amount</t>
  </si>
  <si>
    <t>Description of works</t>
  </si>
  <si>
    <t>Date recognised</t>
  </si>
  <si>
    <t>Firm forward haul transportation services</t>
  </si>
  <si>
    <t>$'000</t>
  </si>
  <si>
    <t>Total TJ</t>
  </si>
  <si>
    <t>Other shared costs</t>
  </si>
  <si>
    <t>Total shared costs allocated</t>
  </si>
  <si>
    <t>Pipeline length (km)</t>
  </si>
  <si>
    <t xml:space="preserve">Year ending </t>
  </si>
  <si>
    <t xml:space="preserve">   other service (insert description)</t>
  </si>
  <si>
    <t>$ nominal</t>
  </si>
  <si>
    <t>Table 1.1: Pipeline details</t>
  </si>
  <si>
    <t>Table 1.2: Pipeline services provided</t>
  </si>
  <si>
    <t>Table 2.1.1:  Revenue by service</t>
  </si>
  <si>
    <t>Table 2.2.1: Customer contributions received</t>
  </si>
  <si>
    <t>Table 2.2.2: Government contributions received</t>
  </si>
  <si>
    <t xml:space="preserve">Description </t>
  </si>
  <si>
    <t>(list each individual revenue item)</t>
  </si>
  <si>
    <t>Indirect revenue</t>
  </si>
  <si>
    <t>Table 2.3.1: Indirect revenue allocation</t>
  </si>
  <si>
    <t>Table 2.4.1: Shared cost allocation</t>
  </si>
  <si>
    <t xml:space="preserve"> (list each individual cost)</t>
  </si>
  <si>
    <t>Statement of pipeline revenues and expenses</t>
  </si>
  <si>
    <t>Revenue - contributions</t>
  </si>
  <si>
    <t>Statement of pipeline assets</t>
  </si>
  <si>
    <t>Table 3.1: Pipeline assets</t>
  </si>
  <si>
    <t>Table 4.1: Recovered capital method - pipeline assets</t>
  </si>
  <si>
    <t>Capital expenditure</t>
  </si>
  <si>
    <t>Weighted average prices</t>
  </si>
  <si>
    <t xml:space="preserve"> Interruptible or as available transportation services</t>
  </si>
  <si>
    <t>Table 5.1:  Weighted average prices</t>
  </si>
  <si>
    <t>Return of capital</t>
  </si>
  <si>
    <t>Recovered capital method total asset value</t>
  </si>
  <si>
    <t>Drag and drop columns if required</t>
  </si>
  <si>
    <t>Impairment amount $ nominal</t>
  </si>
  <si>
    <t>Prior Impairment amount 
$ nominal</t>
  </si>
  <si>
    <t>Reversal amount
$nominal</t>
  </si>
  <si>
    <t>Expenditure ($ nominal)</t>
  </si>
  <si>
    <t xml:space="preserve">insert asset description </t>
  </si>
  <si>
    <t>Table 3.1.1: Asset useful life</t>
  </si>
  <si>
    <t>Table 3.2.2: Asset impairment reversals</t>
  </si>
  <si>
    <t>Table 3.2.1: Assets impaired</t>
  </si>
  <si>
    <t>Table 3.4.1: Shared supporting asset allocation</t>
  </si>
  <si>
    <t>Service provider:</t>
  </si>
  <si>
    <t>Pipeline name:</t>
  </si>
  <si>
    <t>Indirect revenue excluding related parties</t>
  </si>
  <si>
    <t>Shared costs excluding related parties</t>
  </si>
  <si>
    <t>Indirect  revenue from related parties</t>
  </si>
  <si>
    <t>Shared costs paid to related parties</t>
  </si>
  <si>
    <t>Table 4.2: Pipeline details</t>
  </si>
  <si>
    <t>Basis of Preparation reference</t>
  </si>
  <si>
    <t>Table 1.1.1: Return on assets</t>
  </si>
  <si>
    <t>Table 2.1:  Statement of pipeline revenues and expenses</t>
  </si>
  <si>
    <t>Table 4.1.1: Capital expenditure greater than 5% of construction cost</t>
  </si>
  <si>
    <t>Firm stand alone compression services</t>
  </si>
  <si>
    <t>Firm park/park and loan services</t>
  </si>
  <si>
    <t>Stand alone compression services</t>
  </si>
  <si>
    <t>Additional (optional) notes and information</t>
  </si>
  <si>
    <t>Reporting period</t>
  </si>
  <si>
    <t>Previous reporting period</t>
  </si>
  <si>
    <t>Other depreciable pipeline assets</t>
  </si>
  <si>
    <t>Closing other depreciable pipeline assets carrying value</t>
  </si>
  <si>
    <t>Firm stand-alone compression service</t>
  </si>
  <si>
    <t>Interruptible or as available stand-alone compression service</t>
  </si>
  <si>
    <t>Stand-alone compression services</t>
  </si>
  <si>
    <t>Services exemption granted from ERA for Weighted Average Price disclosure</t>
  </si>
  <si>
    <t>Table 5.1.1: ERA exemptions</t>
  </si>
  <si>
    <t>Reporting Period</t>
  </si>
  <si>
    <t>Date</t>
  </si>
  <si>
    <t>ERA amendment#</t>
  </si>
  <si>
    <t>Worksheet</t>
  </si>
  <si>
    <t>Table</t>
  </si>
  <si>
    <t>Cell</t>
  </si>
  <si>
    <t>Change</t>
  </si>
  <si>
    <t>Reason</t>
  </si>
  <si>
    <t>Formula updated</t>
  </si>
  <si>
    <t>3.1 Pipeline asset useful life</t>
  </si>
  <si>
    <t>Amendment record</t>
  </si>
  <si>
    <t>New worksheet inserted</t>
  </si>
  <si>
    <t>2. Revenue and expenses</t>
  </si>
  <si>
    <t>F13</t>
  </si>
  <si>
    <t>Formula corrected</t>
  </si>
  <si>
    <t>Formula amended to sum both elements of 'Direct revenue' to get 'Total direct revenue'.</t>
  </si>
  <si>
    <t>D33:E33</t>
  </si>
  <si>
    <t>Formula inserted</t>
  </si>
  <si>
    <t>Formula to aggregate relevant rows (Metering) to determine Closing value for metering assets</t>
  </si>
  <si>
    <t>3.3 Depreciation</t>
  </si>
  <si>
    <t>3.3.1</t>
  </si>
  <si>
    <t xml:space="preserve">D9:D52 </t>
  </si>
  <si>
    <t>List amended</t>
  </si>
  <si>
    <t>The term 'other depreciable assets' has been replaced with ' other depreciable pipeline assets' to match the terms used on worksheet 3.</t>
  </si>
  <si>
    <t>M7 and N7</t>
  </si>
  <si>
    <t>Heading amended</t>
  </si>
  <si>
    <t>The heading has been amended to make it clear that accumulated depreciation is to be reported for both the current reporting period and the prior period.</t>
  </si>
  <si>
    <t>I5:K5</t>
  </si>
  <si>
    <t>Guidance note added</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</si>
  <si>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</si>
  <si>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Rows 63-67 and 74-78</t>
  </si>
  <si>
    <t>rows inserted</t>
  </si>
  <si>
    <t>New items inserted to record Leased Assets as per AASB16.</t>
  </si>
  <si>
    <t>Formulae updated to include leased assets</t>
  </si>
  <si>
    <t xml:space="preserve">D14, D19, D25, D31, D37, D43, D49, D59 </t>
  </si>
  <si>
    <t>Formulae corrected</t>
  </si>
  <si>
    <t>3.1.1</t>
  </si>
  <si>
    <t>Allow for lease asset information</t>
  </si>
  <si>
    <t>Cover</t>
  </si>
  <si>
    <t>D31:F32</t>
  </si>
  <si>
    <t>To be visible.</t>
  </si>
  <si>
    <t>1.1 Financial performance</t>
  </si>
  <si>
    <t>1.1.1</t>
  </si>
  <si>
    <t>C10</t>
  </si>
  <si>
    <t>Formatting - changed from Accounting Comma to Percentage Percent</t>
  </si>
  <si>
    <t>To disclose percentage with appropriate signage</t>
  </si>
  <si>
    <t>3.3 Depreciation amortisation</t>
  </si>
  <si>
    <t>3.3.2</t>
  </si>
  <si>
    <t>L58:L78</t>
  </si>
  <si>
    <t>Insert column</t>
  </si>
  <si>
    <t>To explicitly allow for prior period depreciation</t>
  </si>
  <si>
    <t>Row 59</t>
  </si>
  <si>
    <t>D58</t>
  </si>
  <si>
    <t>D9:D52</t>
  </si>
  <si>
    <t>List updated</t>
  </si>
  <si>
    <t>4 Recovered Capital</t>
  </si>
  <si>
    <t>Rows 15, 22, 29</t>
  </si>
  <si>
    <t>New items inserted to record Leased Assets</t>
  </si>
  <si>
    <t>E15, E22 and E29</t>
  </si>
  <si>
    <t>Formula added</t>
  </si>
  <si>
    <t>F16:BH16 and F23:BH23</t>
  </si>
  <si>
    <t>3.3.1 and 3.3.2</t>
  </si>
  <si>
    <t>B5, B56, K7, G58, J58 and M58</t>
  </si>
  <si>
    <t>Headings updated for clarity</t>
  </si>
  <si>
    <t>Reformat</t>
  </si>
  <si>
    <t>E60:E77</t>
  </si>
  <si>
    <t>E9:E52</t>
  </si>
  <si>
    <t>Table 3.3.1: Pipeline assets at cost</t>
  </si>
  <si>
    <t>Additions, capitalised maintenance and disposals must be reported on a cumulative basis</t>
  </si>
  <si>
    <t>Disposals or Early termination</t>
  </si>
  <si>
    <t>Prior years' accumulated depreciation</t>
  </si>
  <si>
    <t>Current year accumulated depreciation</t>
  </si>
  <si>
    <t>Table 3.3.2: Shared assets at cost</t>
  </si>
  <si>
    <t>Leased Assets</t>
  </si>
  <si>
    <t>Closing leased asset carrying value</t>
  </si>
  <si>
    <t>Shared leased assets</t>
  </si>
  <si>
    <t>D9:D38</t>
  </si>
  <si>
    <t>Formatting</t>
  </si>
  <si>
    <t>Leased Asset</t>
  </si>
  <si>
    <t>Leased Asset Interest/Financing Charge</t>
  </si>
  <si>
    <t>A7</t>
  </si>
  <si>
    <t>a typographical error fixed.</t>
  </si>
  <si>
    <t>Corrected the spelling from 'insructions' to 'instructions'.</t>
  </si>
  <si>
    <t>Dark cyan = ERA instructions/headings</t>
  </si>
  <si>
    <t>D7</t>
  </si>
  <si>
    <t>Corrected the spelling from 'acqusition' to 'acquisition'.</t>
  </si>
  <si>
    <t>D18</t>
  </si>
  <si>
    <t>Construction cost or acquisition cost (where allowed) apportioned</t>
  </si>
  <si>
    <t>The cells have been reformatted to show dd/mm/yyyy</t>
  </si>
  <si>
    <t>Formulae amended to include prior year accumulated depreciation plus current year depreciation.  It was only picking up current year depreciation.</t>
  </si>
  <si>
    <t>This sheet captures the changes made to this non scheme financial reporting template.</t>
  </si>
  <si>
    <t>B21:F26 and B33:F38</t>
  </si>
  <si>
    <t>D60:D77</t>
  </si>
  <si>
    <t>D69:E69 and D84:E84</t>
  </si>
  <si>
    <t>Tab renamed 3.3 Depreciation amortisation</t>
  </si>
  <si>
    <t>To record additions and improvements capitalised</t>
  </si>
  <si>
    <t>To only pick up initial acquisition costs</t>
  </si>
  <si>
    <t>Added Leased assets to drop list</t>
  </si>
  <si>
    <t>Added Shared leased assets to drop list</t>
  </si>
  <si>
    <t>To sum columns F to BH for respective items</t>
  </si>
  <si>
    <t>To include Leased Assets in total</t>
  </si>
  <si>
    <t>A25:E25</t>
  </si>
  <si>
    <t>Question added</t>
  </si>
  <si>
    <t>To record publication date of the report</t>
  </si>
  <si>
    <t>A27:E27</t>
  </si>
  <si>
    <t>To record the date to which the reported information is current</t>
  </si>
  <si>
    <t>A29:K29</t>
  </si>
  <si>
    <t>Summary</t>
  </si>
  <si>
    <t>New worksheet added</t>
  </si>
  <si>
    <t>To enhance accessibility and transparency of the reported information by providing a 'quick glance' view of the key information reported in the template.</t>
  </si>
  <si>
    <t>1. Pipeline information</t>
  </si>
  <si>
    <t>B16, B20, B21</t>
  </si>
  <si>
    <t>Heading renamed</t>
  </si>
  <si>
    <t>To be consistent with the pipeline service categories in Table 2.1.1.</t>
  </si>
  <si>
    <t>Row 12:14 / C12:C14</t>
  </si>
  <si>
    <t xml:space="preserve">Rows added
</t>
  </si>
  <si>
    <t xml:space="preserve">New categories are added to improve the clarity and consistency of revenue streams.
- Customer contribution revenue (removed from Table 2.1.1)
- Government contribution revenue (removed rom (Table 2.1.1)
- Profit from sale of fixed assets </t>
  </si>
  <si>
    <t>D32:D40
E32:E40</t>
  </si>
  <si>
    <t>To correctly populate data from Table 2.4.1</t>
  </si>
  <si>
    <t>I16</t>
  </si>
  <si>
    <t xml:space="preserve">To include new revenue categories and correctly calculate the ‘total direct revenue’ </t>
  </si>
  <si>
    <t>2.1 Revenue by service</t>
  </si>
  <si>
    <t>2.1.1</t>
  </si>
  <si>
    <t>Heading/label renamed</t>
  </si>
  <si>
    <t xml:space="preserve">Headings changed from 'Direct Revenue' to  ‘Revenue by service’ and from 'Total revenue (C24) to ‘Total service revenue’ (C21) to clarify that Table 2.1.1 only captures service revenue rather than all direct revenue. </t>
  </si>
  <si>
    <t>Rows 21:23/ C21:C23</t>
  </si>
  <si>
    <t>Rows removed</t>
  </si>
  <si>
    <t xml:space="preserve"> “Park and park and loan services” is split into two rows: “Park services” (row 16) and “Park and loan services (row 17) to be consistent with service categories in Table 1.2.</t>
  </si>
  <si>
    <t>Row 20</t>
  </si>
  <si>
    <t>Description renamed</t>
  </si>
  <si>
    <t>I21</t>
  </si>
  <si>
    <t>To correctly calculate the ‘total service revenue’.</t>
  </si>
  <si>
    <t>2.2 Revenue contributions</t>
  </si>
  <si>
    <t>2.2.1</t>
  </si>
  <si>
    <t>E9:E14</t>
  </si>
  <si>
    <t>To add sum formula (E=C+D)</t>
  </si>
  <si>
    <t>2.3 Indirect revenue</t>
  </si>
  <si>
    <t>2.3.1</t>
  </si>
  <si>
    <t>E2:G4</t>
  </si>
  <si>
    <t>To prompt operators to include sufficient information on their basis of preparation, explaining allocation methodologies and basis of allocators.</t>
  </si>
  <si>
    <t>2.4 Shared costs</t>
  </si>
  <si>
    <t>2.4.1</t>
  </si>
  <si>
    <t xml:space="preserve">To correct double counting of other shared costs. </t>
  </si>
  <si>
    <t>Formatting changed</t>
  </si>
  <si>
    <t>To remove uppercase in some words.</t>
  </si>
  <si>
    <t>Headings added</t>
  </si>
  <si>
    <t>Add headings ‘Pipeline assets’ and ‘Shared supporting assets allocated’ to improve clarity of asset categories.</t>
  </si>
  <si>
    <t>C82</t>
  </si>
  <si>
    <t>Column C</t>
  </si>
  <si>
    <t>3.1 Asset useful life</t>
  </si>
  <si>
    <t>Tab renamed</t>
  </si>
  <si>
    <t>Change format to 'short date'</t>
  </si>
  <si>
    <t>3.2 Asset impairment</t>
  </si>
  <si>
    <t>D8:D22
D28:D54
G28:G54</t>
  </si>
  <si>
    <t>To be consistent with the categories in Table 3.1</t>
  </si>
  <si>
    <t>G53</t>
  </si>
  <si>
    <t>To add sum formula</t>
  </si>
  <si>
    <t>Numbers formatted to the nearest whole number</t>
  </si>
  <si>
    <t>3.4 Shared supporting assets</t>
  </si>
  <si>
    <t>3.4.1</t>
  </si>
  <si>
    <t>D9:D40</t>
  </si>
  <si>
    <t>List created</t>
  </si>
  <si>
    <t>To disclose opening asset value and rate of return (WACC) of each year</t>
  </si>
  <si>
    <t>E11</t>
  </si>
  <si>
    <t>Revised formula to sum F11:BH11, consistent with the treatment of other cost components that make up the ‘cost base’</t>
  </si>
  <si>
    <t>E25</t>
  </si>
  <si>
    <t>Formula deleted</t>
  </si>
  <si>
    <t>Formula not required</t>
  </si>
  <si>
    <t>F31:BH31</t>
  </si>
  <si>
    <t>To exclude row 25 which is not an input cell</t>
  </si>
  <si>
    <t>F8:BH8</t>
  </si>
  <si>
    <t>To adjust formula to display year and allow cross-referencing with the Summary tab</t>
  </si>
  <si>
    <t>Column B</t>
  </si>
  <si>
    <t>Column added</t>
  </si>
  <si>
    <t>To disclose the reference to the basis of preparation where pipeline operator may have explained the basis of allocation between pipeline and service types</t>
  </si>
  <si>
    <t>Column D</t>
  </si>
  <si>
    <t>To disclose if estimates were used by the pipeline operator to allocate revenue between pipelines and  service types.</t>
  </si>
  <si>
    <t>Heading added</t>
  </si>
  <si>
    <t>To be consistent with other worksheets</t>
  </si>
  <si>
    <t>F10:BJ10</t>
  </si>
  <si>
    <t>Headings amended
Formatting changed</t>
  </si>
  <si>
    <t>All worksheets</t>
  </si>
  <si>
    <t>Numerical cells</t>
  </si>
  <si>
    <t>Publication date of this report:</t>
  </si>
  <si>
    <t>Reported information is current at:</t>
  </si>
  <si>
    <t>Has any information in this template been amended since last published within this current reporting period?</t>
  </si>
  <si>
    <t>All numbers are expressed in $nominal</t>
  </si>
  <si>
    <t>Revenues and expenses (Table 2.1)</t>
  </si>
  <si>
    <t>Shared costs allocated</t>
  </si>
  <si>
    <t>Earnings before interest and tax (EBIT)</t>
  </si>
  <si>
    <t xml:space="preserve">Statement of pipeline assets (Table 3.1) </t>
  </si>
  <si>
    <t>Cumulative value as at current reporting period</t>
  </si>
  <si>
    <t>Cumulative value as at previous reporting period</t>
  </si>
  <si>
    <t xml:space="preserve"> Total pipeline assets </t>
  </si>
  <si>
    <t>Shared property, plant and equipment</t>
  </si>
  <si>
    <t xml:space="preserve">Shared leased assets </t>
  </si>
  <si>
    <t>Inventories</t>
  </si>
  <si>
    <t xml:space="preserve">Deferred tax assets </t>
  </si>
  <si>
    <t>Other shared assets</t>
  </si>
  <si>
    <t>Total shared assets allocated</t>
  </si>
  <si>
    <t xml:space="preserve">Total assets </t>
  </si>
  <si>
    <t>Return on assets (EBIT/Total assets value) (Table 1.1.1)</t>
  </si>
  <si>
    <t>Recovered capital value  (Table 4.1)</t>
  </si>
  <si>
    <t>Pipeline assets cost base</t>
  </si>
  <si>
    <t>Shared assets allocated cost base</t>
  </si>
  <si>
    <t>Total return of capital</t>
  </si>
  <si>
    <t>Opening asset value</t>
  </si>
  <si>
    <t>Rate of return (WACC)</t>
  </si>
  <si>
    <t>For information only - yearly percentage change</t>
  </si>
  <si>
    <t xml:space="preserve">Weighted average price (Table 5.1) </t>
  </si>
  <si>
    <t>Revenue 
$'000</t>
  </si>
  <si>
    <t>MDQ 
Total TJ</t>
  </si>
  <si>
    <t>WAP 
$/GJ</t>
  </si>
  <si>
    <t>Total 
TJ</t>
  </si>
  <si>
    <t>Postage Stamp</t>
  </si>
  <si>
    <t>Zonal based - Zone 1</t>
  </si>
  <si>
    <t>Zonal based - Zone 2</t>
  </si>
  <si>
    <t>Zonal based - Zone 3</t>
  </si>
  <si>
    <t>Distance based - Major delivery point 1</t>
  </si>
  <si>
    <t>Distance based - Major delivery point 2</t>
  </si>
  <si>
    <t>Distance based - Major delivery point 3</t>
  </si>
  <si>
    <t>Distance based - Other delivery points</t>
  </si>
  <si>
    <t>Exempt services</t>
  </si>
  <si>
    <t xml:space="preserve">For information only </t>
  </si>
  <si>
    <t>As reported in 'Statement of pipeline assets'</t>
  </si>
  <si>
    <t xml:space="preserve">Total asset value (depreciated book value vs. recovered capital method asset value) </t>
  </si>
  <si>
    <t>Shared asset value as a % of total asset value</t>
  </si>
  <si>
    <t>Pipeline asset value as a % of total asset value</t>
  </si>
  <si>
    <t>As reported in 'Revenue and expenses'</t>
  </si>
  <si>
    <t>Direct revenue as a % of total revenue</t>
  </si>
  <si>
    <t>Indirect revenue as a % of total revenue</t>
  </si>
  <si>
    <t xml:space="preserve">Direct costs as a % of total costs </t>
  </si>
  <si>
    <t xml:space="preserve">Shared costs as a % of total costs </t>
  </si>
  <si>
    <t xml:space="preserve">For reconciliation </t>
  </si>
  <si>
    <t>As reported in 'Depreciation amortisation'</t>
  </si>
  <si>
    <t xml:space="preserve">Depreciation for pipeline assets </t>
  </si>
  <si>
    <t xml:space="preserve">Depreciation for shared assets </t>
  </si>
  <si>
    <t xml:space="preserve"> Firm forward haul transportation service</t>
  </si>
  <si>
    <t xml:space="preserve"> Firm stand-alone compression service</t>
  </si>
  <si>
    <t xml:space="preserve"> Interruptible or as available stand-alone compression service</t>
  </si>
  <si>
    <t>Government contribution revenue</t>
  </si>
  <si>
    <t>Indirect operating expenses</t>
  </si>
  <si>
    <t>Impairment losses (nature of the impairment loss)</t>
  </si>
  <si>
    <t>Park services</t>
  </si>
  <si>
    <t>Park and loan services</t>
  </si>
  <si>
    <t>Other pipeline revenue (if relevant)</t>
  </si>
  <si>
    <t>Please ensure allocation methodologies are explained in sufficient detail in the Basis of Preparation as required under section 3.2.4 of the Guideline</t>
  </si>
  <si>
    <t>Pipeline Assets</t>
  </si>
  <si>
    <t>Capitalised maintenance or improvements</t>
  </si>
  <si>
    <t>Disposals or early termination (at cost)</t>
  </si>
  <si>
    <t>Initial construction or acquisition costs</t>
  </si>
  <si>
    <t>Disposal or early termination (at cost)</t>
  </si>
  <si>
    <t>Odorant plants</t>
  </si>
  <si>
    <t>Closing odorant plants carrying value</t>
  </si>
  <si>
    <t>Depreciation (Amortisation)</t>
  </si>
  <si>
    <t>Shared supporting assets allocated</t>
  </si>
  <si>
    <t>Depreciation (amortisation)</t>
  </si>
  <si>
    <t>Closing shared leased asset carrying value</t>
  </si>
  <si>
    <t>Initial construction or acquisition cost</t>
  </si>
  <si>
    <t>Current year depreciation</t>
  </si>
  <si>
    <t xml:space="preserve">Yes </t>
  </si>
  <si>
    <t>No</t>
  </si>
  <si>
    <t>rsharedassets</t>
  </si>
  <si>
    <t>rpipelines</t>
  </si>
  <si>
    <t>ryesno</t>
  </si>
  <si>
    <t>Depreciation and amortisation</t>
  </si>
  <si>
    <t>For information</t>
  </si>
  <si>
    <t>Has there been any use of estimates to allocate revenue to each transportation service?</t>
  </si>
  <si>
    <t>Basis of preparation reference</t>
  </si>
  <si>
    <t>Revenue $'000</t>
  </si>
  <si>
    <t>MDQ
Total TJ*</t>
  </si>
  <si>
    <t>$ '000</t>
  </si>
  <si>
    <t>* MDQ (Total TJ) = sum of MDQ’s over the reporting period in TJs</t>
  </si>
  <si>
    <t>Row 22</t>
  </si>
  <si>
    <t>Explanatory note added</t>
  </si>
  <si>
    <t>Date cells</t>
  </si>
  <si>
    <t>Amend relevant date cells to ensure format is in date style</t>
  </si>
  <si>
    <r>
      <t xml:space="preserve">To clarify the MDQ unit above as:
</t>
    </r>
    <r>
      <rPr>
        <i/>
        <sz val="10"/>
        <rFont val="Arial"/>
        <family val="2"/>
      </rPr>
      <t xml:space="preserve">Total TJ = sum of MDQ’s over the reporting period in TJs </t>
    </r>
  </si>
  <si>
    <t>Row 16</t>
  </si>
  <si>
    <t>Replaced "Distribution/transmission revenue" (originally C19) with "Other pipeline services (if relevant)" (now C20) to be consistent with Table 2.1.</t>
  </si>
  <si>
    <t>Formula added
Formatting changed</t>
  </si>
  <si>
    <t>To improve the consistency and structuring of labelling between Table 3.1 and Table 3.3.1.
Each asset category will have the following reporting lines, as applicable:
-	Initial construction or acquisition costs 
-	Additions
-	Capitalised maintenance or improvements
-	Depreciation 
-	Disposals or early termination (at cost)</t>
  </si>
  <si>
    <t>3. Statement of pipeline assets</t>
  </si>
  <si>
    <t>4. Recovered Capital</t>
  </si>
  <si>
    <t>Renamed 'shared supporting assets' to 'shared property, plant and equipment' to be consistent with the labelling between worksheets</t>
  </si>
  <si>
    <t>Changed format from number to 'short date'</t>
  </si>
  <si>
    <t>B1</t>
  </si>
  <si>
    <t>To be consistent with tab name</t>
  </si>
  <si>
    <t>To be consistent with the labelling of categories in Table 3.1</t>
  </si>
  <si>
    <t>B58:N59</t>
  </si>
  <si>
    <t>Cell colour changed to be consistent with other tables</t>
  </si>
  <si>
    <t>To add dropdown list consistent with the categories in Table 3.1</t>
  </si>
  <si>
    <t>Minor punctuation amendment</t>
  </si>
  <si>
    <t>5. Weighted average price</t>
  </si>
  <si>
    <t>C19:20</t>
  </si>
  <si>
    <t>To be consistent with other tables</t>
  </si>
  <si>
    <t>Contents</t>
  </si>
  <si>
    <t>Contents updated</t>
  </si>
  <si>
    <t>To update formula following changes in asset categories/ sub-categories,  and correct previous errors.</t>
  </si>
  <si>
    <t>As reported in 'Recovered capital'</t>
  </si>
  <si>
    <t>Rows added
Sub-categories amended
Formatting changed</t>
  </si>
  <si>
    <t>C29:D36</t>
  </si>
  <si>
    <t>List added</t>
  </si>
  <si>
    <t>To add a yes/no dropdown list, consistent with other rows.</t>
  </si>
  <si>
    <t>Amend relevant numerical cells to ensure format is in comma style, negative values in brackets and rounded off to nearest whole number</t>
  </si>
  <si>
    <t>Leased assets</t>
  </si>
  <si>
    <t>please identify other shared cost</t>
  </si>
  <si>
    <t>C34 and C39</t>
  </si>
  <si>
    <t>F11 and I11</t>
  </si>
  <si>
    <t>C10 and C21</t>
  </si>
  <si>
    <t xml:space="preserve">H36 and I36 </t>
  </si>
  <si>
    <t>C11 and C16</t>
  </si>
  <si>
    <t>C8 and C81</t>
  </si>
  <si>
    <t>H7, J7, G58 and L58</t>
  </si>
  <si>
    <t>F9:F52 and F60:F77</t>
  </si>
  <si>
    <t>Rows 33 and 34</t>
  </si>
  <si>
    <t>B2 and C3</t>
  </si>
  <si>
    <t>Heading (units) amended and format changed for clarity and consistency with formula:
- revenues in $'000
- MDQ in Total TJ
- WAP in $/GJ</t>
  </si>
  <si>
    <t>Closing shared property, plant and equipment carrying value</t>
  </si>
  <si>
    <t>Column E</t>
  </si>
  <si>
    <t>Row 36</t>
  </si>
  <si>
    <t>Change format of totals to 'bold' font</t>
  </si>
  <si>
    <t>Data entry deleted</t>
  </si>
  <si>
    <t>To remove data entries under Acquisition date column</t>
  </si>
  <si>
    <t>Input cells</t>
  </si>
  <si>
    <t>Amend relevant input cells to ensure font colour is blue</t>
  </si>
  <si>
    <t>Remove uppercase in some words. Corresponding cells in original template are C31 and C36.</t>
  </si>
  <si>
    <t>Columns D and E
(D66, D33:E33, D71:E71, D80:E80, D83:D87, D90:D94 and D99:E99)</t>
  </si>
  <si>
    <t>3.2.1 and 
3.2.2</t>
  </si>
  <si>
    <t>3.3.1 and 
3.3.2</t>
  </si>
  <si>
    <t>3.3.1and
3.3.2</t>
  </si>
  <si>
    <t>3.3.1 and
3.3.2</t>
  </si>
  <si>
    <t>To add hyperlink to Summary worksheet and reflect changes in worksheet names (3.1, 3.2 and 3.3)</t>
  </si>
  <si>
    <t>To delete categories that do not fall under 'service revenue':
-	'Customer contribution revenue' 
-	'Profit from sale of fixed assets'
-	‘Other direct revenue’
These categories are moved to Table 2.1. See amendment # 37.</t>
  </si>
  <si>
    <t>To remove data entries under 'Acquisition date' column</t>
  </si>
  <si>
    <t>Questions added</t>
  </si>
  <si>
    <t>A1</t>
  </si>
  <si>
    <t>Enlarge size to make hyperlink to Contents tab more visible and accessible</t>
  </si>
  <si>
    <t>To express percentage in two decimal places</t>
  </si>
  <si>
    <t>Row split</t>
  </si>
  <si>
    <t>To record if there has been any change to the reported information within the current reporting period since publication date, and identify which part of the ‘basis of preparation’ document captures or explains the change in the published information.</t>
  </si>
  <si>
    <t>To amend formula to sum up D11 and E11 and G11 and H11, respectively</t>
  </si>
  <si>
    <t>Renamed from 3.1 "Pipeline asset useful life" to "Asset useful life' to be consistent with the heading of the worksheet. Worksheet contains shared assets other than pipeline assets.</t>
  </si>
  <si>
    <t>Renamed from 3.2 "Pipeline asset impairment" to "Asset impairment' to be consistent with the heading of the worksheet. Worksheet contains shared assets other than pipeline assets.</t>
  </si>
  <si>
    <t>Row 86 (C86:H86)</t>
  </si>
  <si>
    <t>F100</t>
  </si>
  <si>
    <t>D86:87</t>
  </si>
  <si>
    <t>D93:94</t>
  </si>
  <si>
    <t>To correctly populate depreciation and disposal values of 'Shared leased assets' from Table 3.3.2</t>
  </si>
  <si>
    <t>To correctly populate depreciation and disposal values of 'Shared property, plant and equipment' from Table 3.3.2</t>
  </si>
  <si>
    <t>To correctly populate weighted average prices (WAP) of 'interruptible or as available transportation services' (distance based - other delivery points) from Table 5.1</t>
  </si>
  <si>
    <t>To correctly populate WAP of exempt services (volume based charge) from Table 5.1</t>
  </si>
  <si>
    <t xml:space="preserve">Firm service provided to the foundation customer </t>
  </si>
  <si>
    <t>Non-firm forward haul</t>
  </si>
  <si>
    <t>AGI Development Group Pty Ltd</t>
  </si>
  <si>
    <t>ABN 31 153 396 911</t>
  </si>
  <si>
    <t>Wheatstone Ashburton West Pipeline</t>
  </si>
  <si>
    <t>Level 22 St Georges Terrace</t>
  </si>
  <si>
    <t>Perth</t>
  </si>
  <si>
    <t>WA</t>
  </si>
  <si>
    <t>PO Box Z5267, St Georges Terrace</t>
  </si>
  <si>
    <t>Ashburton West</t>
  </si>
  <si>
    <t>Transmission</t>
  </si>
  <si>
    <t>Yes</t>
  </si>
  <si>
    <t>Timesheets with allocation inc. for facilities shared - detailed</t>
  </si>
  <si>
    <t>Easement for PL19</t>
  </si>
  <si>
    <t>BHP Easement Access</t>
  </si>
  <si>
    <t>Ashburton Lot 186 on Deposited Plan 219155</t>
  </si>
  <si>
    <t>"10"" Pipeline and launcher"</t>
  </si>
  <si>
    <t>WAWP Pipeline</t>
  </si>
  <si>
    <t>Wheatstone Receiver Facility - Civil</t>
  </si>
  <si>
    <t>Wheatstone Receiver Facility - Mechanical</t>
  </si>
  <si>
    <t>Wheatstone Receiver Facility - E&amp;I</t>
  </si>
  <si>
    <t>Wheatstone Receiver Facility - Comms &amp; Scada</t>
  </si>
  <si>
    <t>Wheatstone Launcher Facility - Civil</t>
  </si>
  <si>
    <t>Wheatstone Launcher Facility - Mechanical</t>
  </si>
  <si>
    <t>Wheatstone Launcher Facility - E&amp;I</t>
  </si>
  <si>
    <t>Wheatstone Launcher Facility - Comms &amp; Scada</t>
  </si>
  <si>
    <t>Pigging PL19 10"line at Ashburton West Tubridgi</t>
  </si>
  <si>
    <t>Intelligent Pigging of 16" Pipeline at WAWP</t>
  </si>
  <si>
    <t>ASW Accommodation (Refurb)</t>
  </si>
  <si>
    <t>Air Receiver</t>
  </si>
  <si>
    <t>Nitrogen Receiver</t>
  </si>
  <si>
    <t>Natural gas generator - near existing Transformer</t>
  </si>
  <si>
    <t>Uninteruptable power supply</t>
  </si>
  <si>
    <t>Wheatstone ASW Meter Station - Civil</t>
  </si>
  <si>
    <t>Wheatstone ASW Meter Station - Mechanical</t>
  </si>
  <si>
    <t>Wheatstone ASW Meter Station - E&amp;I</t>
  </si>
  <si>
    <t>Wheatstone ASW Meter Station - Comms &amp; Scada</t>
  </si>
  <si>
    <t>Slug Catcher</t>
  </si>
  <si>
    <t>GEF assets &lt;$250,000</t>
  </si>
  <si>
    <t>Low value assets throughout Tubridgi gathering cen</t>
  </si>
  <si>
    <t>OXY Set Trolley no. 10039</t>
  </si>
  <si>
    <t>OXY Acetylene Kit no.105003</t>
  </si>
  <si>
    <t>Tap &amp; Die Set UNC M500NC35</t>
  </si>
  <si>
    <t>Tap &amp; Die Set UNF M500NF35</t>
  </si>
  <si>
    <t>Sealweld Supergun cartridge loader &amp; Scew on adapt</t>
  </si>
  <si>
    <t>Sealweld Supergun Screw on Relief Valve Coupler</t>
  </si>
  <si>
    <t>Micometer Set 0-6 Range 103-907-40</t>
  </si>
  <si>
    <t>Micometer Set 6-12inch Range 104-138</t>
  </si>
  <si>
    <t>Digital Caliper 500754-10</t>
  </si>
  <si>
    <t>1inch Torque Wrench Dual Scale no.12009.01</t>
  </si>
  <si>
    <t>3/4inch x 1inch Torque Multuplier 2700Nm no. 17221</t>
  </si>
  <si>
    <t>DrillL Press 3MT Geared Head no. D-170</t>
  </si>
  <si>
    <t>Hydraulic Press 30T no. P130M</t>
  </si>
  <si>
    <t>Gas Cylinder Trolley no.TRER-L</t>
  </si>
  <si>
    <t>BOC Welder no.185ACDC/FC</t>
  </si>
  <si>
    <t>Enerpac Pump no. P462</t>
  </si>
  <si>
    <t>Enererpac Cylinder - RC 25T 101MM no. RC254</t>
  </si>
  <si>
    <t>Enererpac Cylinder - WEDGE no. LW16</t>
  </si>
  <si>
    <t>Enerpak Cylinder -Flat 20T 51MM no.RSM200</t>
  </si>
  <si>
    <t>Mechanical Flange Spreader no. FSM8</t>
  </si>
  <si>
    <t>Mechanical Flange Spreader no. FSM8 v1</t>
  </si>
  <si>
    <t>Drum Trolley 200Lt</t>
  </si>
  <si>
    <t>Platform Ladder 3 Step</t>
  </si>
  <si>
    <t>Platform Ladder 6 Step</t>
  </si>
  <si>
    <t>1" Drive Impact Socket Set Metric no. IM8M-14PCS</t>
  </si>
  <si>
    <t>1" Drive Impact Socket Set A/F no. IM8-14PCS</t>
  </si>
  <si>
    <t>Minor Tools &lt;$300</t>
  </si>
  <si>
    <t>Pipeline License PL-20 shore point of WA to the Gr</t>
  </si>
  <si>
    <t>WAWP Pig barrel leak rectification (10" Ashburton West Lateral)</t>
  </si>
  <si>
    <t>CWIP</t>
  </si>
  <si>
    <t>WAWP Upgrade Overpressure protection WHR</t>
  </si>
  <si>
    <t>WAWP SIB</t>
  </si>
  <si>
    <t>WAWP PSV and Pressure Vessel Inspection CY22</t>
  </si>
  <si>
    <t>WAWP Tooling</t>
  </si>
  <si>
    <t>WAWP - Intelligent Pigging (16" Ashburton West Loop and Wheatstone Lateral)</t>
  </si>
  <si>
    <t>DC Upgrade Wheatstone MS</t>
  </si>
  <si>
    <t>Inline filter at WHR</t>
  </si>
  <si>
    <t>Installation of UHF Radio for Wheatstone</t>
  </si>
  <si>
    <t>WAWP - Management of Change</t>
  </si>
  <si>
    <t>WAWP - Pig Barrel Relocation (16")</t>
  </si>
  <si>
    <t>Intelligent Pigging of 10" Ashburton West Lateral</t>
  </si>
  <si>
    <t>7/09/2012 original purchse of assets, 01/07/2013 Pigging of original pipe and 31/12/2014 construction commissioned</t>
  </si>
  <si>
    <t>Term of original pipeline contract</t>
  </si>
  <si>
    <t>n.a.</t>
  </si>
  <si>
    <t>31/12/2014 construction commissioned</t>
  </si>
  <si>
    <t>Term of original pipeline contract - Other components of Meter stations, Comms &amp; Scada and Electrical and instrumentation are less</t>
  </si>
  <si>
    <t>07/09/2012 &amp; 31/12/2014</t>
  </si>
  <si>
    <t>10 &amp; 6</t>
  </si>
  <si>
    <t xml:space="preserve">Upgrades only, expected life </t>
  </si>
  <si>
    <t>2, 6, 8 &amp; 10</t>
  </si>
  <si>
    <t>Expected lives</t>
  </si>
  <si>
    <t>Comms &amp; Scada included as part of pigging receiver assets and meter station assets</t>
  </si>
  <si>
    <t>Upgrades to old original site buildings that were never allocation any value in the original valuation</t>
  </si>
  <si>
    <t>Original purchase</t>
  </si>
  <si>
    <t>Staight line max. 30 years as per contract.  Following purchase, PPA required assets to be increased in value.  This is not indicative for these accounts. Includes decommissioning</t>
  </si>
  <si>
    <t>Timesheets with allocation inc. for facilities shared</t>
  </si>
  <si>
    <t>See BoP Attached</t>
  </si>
  <si>
    <t>Related party and weighted average pricing disclosures have not been disclosed (per the BoP) due to commercial sensitivities associated with those disclosures.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</si>
</sst>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0_-;\-* #,##0_-;_-* &quot;-&quot;_-;_-@_-"/>
    <numFmt numFmtId="43" formatCode="_-* #,##0.00_-;\-* #,##0.00_-;_-* &quot;-&quot;??_-;_-@_-"/>
    <numFmt numFmtId="164" formatCode="_(* #,##0_);_(* \(#,##0\);_(* &quot;-&quot;_);_(@_)"/>
    <numFmt numFmtId="165" formatCode="_(* #,##0_);_(* \(#,##0\);_(* &quot;-&quot;?_);_(@_)"/>
    <numFmt numFmtId="166" formatCode="_(* #,##0_);_(* \(#,##0\);_(* &quot;-&quot;??_);_(@_)"/>
    <numFmt numFmtId="167" formatCode="0.0"/>
    <numFmt numFmtId="168" formatCode="0.0000"/>
    <numFmt numFmtId="169" formatCode="#,##0.0"/>
    <numFmt numFmtId="170" formatCode="yyyy"/>
    <numFmt numFmtId="171" formatCode="d/mm/yyyy;@"/>
    <numFmt numFmtId="172" formatCode="0.0%"/>
    <numFmt numFmtId="173" formatCode="_(* #,##0.00_);_(* \(#,##0.00\);_(* &quot;-&quot;_);_(@_)"/>
    <numFmt numFmtId="174" formatCode="_-* #,##0_-;\-* #,##0_-;_-* &quot;-&quot;??_-;_-@_-"/>
  </numFmts>
  <fonts count="83" x14ac:knownFonts="1">
    <font>
      <sz val="10"/>
      <name val="Arial"/>
    </font>
    <font>
      <sz val="10"/>
      <name val="Arial"/>
      <family val="2"/>
    </font>
    <font>
      <b/>
      <sz val="16"/>
      <name val="Arial"/>
      <family val="2"/>
    </font>
    <font>
      <b/>
      <sz val="10"/>
      <name val="Arial"/>
      <family val="2"/>
    </font>
    <font>
      <b/>
      <sz val="12"/>
      <name val="Arial"/>
      <family val="2"/>
    </font>
    <font>
      <sz val="10"/>
      <color indexed="51"/>
      <name val="Arial"/>
      <family val="2"/>
    </font>
    <font>
      <sz val="10"/>
      <name val="Arial"/>
      <family val="2"/>
    </font>
    <font>
      <b/>
      <sz val="8"/>
      <name val="Arial"/>
      <family val="2"/>
    </font>
    <font>
      <sz val="8"/>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sz val="12"/>
      <color indexed="9"/>
      <name val="Arial"/>
      <family val="2"/>
    </font>
    <font>
      <b/>
      <i/>
      <sz val="10"/>
      <name val="Arial"/>
      <family val="2"/>
    </font>
    <font>
      <i/>
      <sz val="8"/>
      <name val="Malgun Gothic"/>
      <family val="2"/>
    </font>
    <font>
      <sz val="9"/>
      <name val="Arial"/>
      <family val="2"/>
    </font>
    <font>
      <i/>
      <sz val="10"/>
      <name val="Arial"/>
      <family val="2"/>
    </font>
    <font>
      <sz val="10"/>
      <name val="Calibri Light"/>
      <family val="2"/>
      <scheme val="major"/>
    </font>
    <font>
      <sz val="10"/>
      <color rgb="FF000000"/>
      <name val="Arial"/>
      <family val="2"/>
    </font>
    <font>
      <b/>
      <sz val="10"/>
      <color rgb="FFFFFFFF"/>
      <name val="Calibri"/>
      <family val="2"/>
      <scheme val="minor"/>
    </font>
    <font>
      <sz val="10"/>
      <color theme="1"/>
      <name val="Calibri"/>
      <family val="2"/>
      <scheme val="minor"/>
    </font>
    <font>
      <b/>
      <sz val="10"/>
      <color theme="1"/>
      <name val="Calibri"/>
      <family val="2"/>
      <scheme val="minor"/>
    </font>
    <font>
      <sz val="28"/>
      <color rgb="FFFF0000"/>
      <name val="Arial"/>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rgb="FF0000FF"/>
      <name val="Arial"/>
      <family val="2"/>
    </font>
    <font>
      <sz val="10"/>
      <color theme="0"/>
      <name val="Arial"/>
      <family val="2"/>
    </font>
    <font>
      <b/>
      <sz val="10"/>
      <color theme="1"/>
      <name val="Arial"/>
      <family val="2"/>
    </font>
    <font>
      <sz val="10"/>
      <color theme="1"/>
      <name val="Arial"/>
      <family val="2"/>
    </font>
    <font>
      <b/>
      <sz val="10"/>
      <color theme="0"/>
      <name val="Arial"/>
      <family val="2"/>
    </font>
    <font>
      <b/>
      <sz val="14"/>
      <color theme="0"/>
      <name val="Arial"/>
      <family val="2"/>
    </font>
    <font>
      <b/>
      <sz val="12"/>
      <color theme="0"/>
      <name val="Arial"/>
      <family val="2"/>
    </font>
    <font>
      <b/>
      <sz val="10"/>
      <color rgb="FF000000"/>
      <name val="Arial"/>
      <family val="2"/>
    </font>
    <font>
      <sz val="10"/>
      <color rgb="FFFF0000"/>
      <name val="Arial"/>
      <family val="2"/>
    </font>
    <font>
      <sz val="11"/>
      <color rgb="FF191919"/>
      <name val="Arial"/>
      <family val="2"/>
    </font>
    <font>
      <sz val="11"/>
      <color rgb="FFFFFFFF"/>
      <name val="Arial"/>
      <family val="2"/>
    </font>
    <font>
      <b/>
      <sz val="11"/>
      <color rgb="FFFFFFFF"/>
      <name val="Arial"/>
      <family val="2"/>
    </font>
    <font>
      <sz val="10"/>
      <color rgb="FF191919"/>
      <name val="Arial"/>
      <family val="2"/>
    </font>
    <font>
      <sz val="11"/>
      <color rgb="FFFF0000"/>
      <name val="Arial"/>
      <family val="2"/>
    </font>
    <font>
      <sz val="10"/>
      <color rgb="FF7030A0"/>
      <name val="Arial"/>
      <family val="2"/>
    </font>
    <font>
      <b/>
      <sz val="10"/>
      <color rgb="FFFFFFFF"/>
      <name val="Arial"/>
      <family val="2"/>
    </font>
    <font>
      <b/>
      <sz val="10"/>
      <color rgb="FF191919"/>
      <name val="Arial"/>
      <family val="2"/>
    </font>
    <font>
      <b/>
      <sz val="10"/>
      <color rgb="FFFF0000"/>
      <name val="Arial"/>
      <family val="2"/>
    </font>
    <font>
      <sz val="8"/>
      <color rgb="FF000000"/>
      <name val="Malgun Gothic"/>
      <family val="2"/>
    </font>
    <font>
      <sz val="14"/>
      <color theme="0"/>
      <name val="Arial"/>
      <family val="2"/>
    </font>
    <font>
      <b/>
      <sz val="14"/>
      <color rgb="FF0000FF"/>
      <name val="Arial"/>
      <family val="2"/>
    </font>
    <font>
      <b/>
      <sz val="10"/>
      <color rgb="FF0000FF"/>
      <name val="Arial"/>
      <family val="2"/>
    </font>
    <font>
      <sz val="10"/>
      <color rgb="FF0070C0"/>
      <name val="Arial"/>
      <family val="2"/>
    </font>
  </fonts>
  <fills count="56">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8"/>
        <bgColor indexed="64"/>
      </patternFill>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9999"/>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1"/>
        <bgColor indexed="64"/>
      </patternFill>
    </fill>
    <fill>
      <patternFill patternType="solid">
        <fgColor rgb="FFFFFFFF"/>
        <bgColor rgb="FF000000"/>
      </patternFill>
    </fill>
    <fill>
      <patternFill patternType="solid">
        <fgColor rgb="FFD9D9D9"/>
        <bgColor rgb="FF000000"/>
      </patternFill>
    </fill>
    <fill>
      <patternFill patternType="solid">
        <fgColor rgb="FF191919"/>
        <bgColor rgb="FF000000"/>
      </patternFill>
    </fill>
    <fill>
      <patternFill patternType="solid">
        <fgColor rgb="FF3A8D87"/>
        <bgColor rgb="FF000000"/>
      </patternFill>
    </fill>
    <fill>
      <patternFill patternType="solid">
        <fgColor theme="4" tint="-0.499984740745262"/>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rgb="FFDDD8D2"/>
        <bgColor rgb="FF000000"/>
      </patternFill>
    </fill>
    <fill>
      <patternFill patternType="solid">
        <fgColor rgb="FFBDB4AA"/>
        <bgColor rgb="FF000000"/>
      </patternFill>
    </fill>
    <fill>
      <patternFill patternType="solid">
        <fgColor theme="2"/>
        <bgColor indexed="64"/>
      </patternFill>
    </fill>
    <fill>
      <patternFill patternType="solid">
        <fgColor rgb="FF007886"/>
        <bgColor rgb="FF000000"/>
      </patternFill>
    </fill>
    <fill>
      <patternFill patternType="solid">
        <fgColor rgb="FF00A0B3"/>
        <bgColor rgb="FF000000"/>
      </patternFill>
    </fill>
    <fill>
      <patternFill patternType="solid">
        <fgColor rgb="FFFFC000"/>
        <bgColor indexed="64"/>
      </patternFill>
    </fill>
    <fill>
      <patternFill patternType="solid">
        <fgColor rgb="FFFFFFCC"/>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2"/>
      </top>
      <bottom/>
      <diagonal/>
    </border>
    <border>
      <left/>
      <right style="medium">
        <color indexed="62"/>
      </right>
      <top style="medium">
        <color indexed="62"/>
      </top>
      <bottom/>
      <diagonal/>
    </border>
    <border>
      <left/>
      <right style="medium">
        <color indexed="62"/>
      </right>
      <top/>
      <bottom/>
      <diagonal/>
    </border>
    <border>
      <left style="medium">
        <color indexed="62"/>
      </left>
      <right/>
      <top style="medium">
        <color indexed="62"/>
      </top>
      <bottom/>
      <diagonal/>
    </border>
    <border>
      <left style="medium">
        <color indexed="62"/>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4"/>
      </left>
      <right style="thin">
        <color theme="4"/>
      </right>
      <top style="thin">
        <color theme="4"/>
      </top>
      <bottom style="thin">
        <color theme="4"/>
      </bottom>
      <diagonal/>
    </border>
    <border>
      <left style="thin">
        <color rgb="FF00A0B3"/>
      </left>
      <right/>
      <top style="thin">
        <color rgb="FF00A0B3"/>
      </top>
      <bottom/>
      <diagonal/>
    </border>
    <border>
      <left style="thin">
        <color rgb="FF00A0B3"/>
      </left>
      <right/>
      <top/>
      <bottom style="thin">
        <color rgb="FF00A0B3"/>
      </bottom>
      <diagonal/>
    </border>
  </borders>
  <cellStyleXfs count="11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164" fontId="6" fillId="13" borderId="0" applyNumberFormat="0" applyFont="0" applyBorder="0" applyAlignment="0">
      <alignment horizontal="right"/>
    </xf>
    <xf numFmtId="41" fontId="6" fillId="13" borderId="0" applyNumberFormat="0" applyFont="0" applyBorder="0" applyAlignment="0">
      <alignment horizontal="right"/>
    </xf>
    <xf numFmtId="41" fontId="42" fillId="13" borderId="0" applyNumberFormat="0" applyFont="0" applyBorder="0" applyAlignment="0">
      <alignment horizontal="right"/>
    </xf>
    <xf numFmtId="41" fontId="42" fillId="13" borderId="0" applyNumberFormat="0" applyFont="0" applyBorder="0" applyAlignment="0">
      <alignment horizontal="right"/>
    </xf>
    <xf numFmtId="0" fontId="20" fillId="8" borderId="1" applyNumberFormat="0" applyAlignment="0" applyProtection="0"/>
    <xf numFmtId="0" fontId="20" fillId="9" borderId="1" applyNumberFormat="0" applyAlignment="0" applyProtection="0"/>
    <xf numFmtId="0" fontId="21" fillId="26" borderId="2" applyNumberFormat="0" applyAlignment="0" applyProtection="0"/>
    <xf numFmtId="0" fontId="21" fillId="27" borderId="2" applyNumberFormat="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22" fillId="0" borderId="0" applyNumberFormat="0" applyFill="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4" borderId="1" applyNumberFormat="0" applyAlignment="0" applyProtection="0"/>
    <xf numFmtId="0" fontId="27" fillId="5" borderId="1" applyNumberFormat="0" applyAlignment="0" applyProtection="0"/>
    <xf numFmtId="164" fontId="1" fillId="30" borderId="0" applyFont="0" applyBorder="0" applyAlignment="0">
      <alignment horizontal="right"/>
      <protection locked="0"/>
    </xf>
    <xf numFmtId="41" fontId="6" fillId="30" borderId="0" applyFont="0" applyBorder="0" applyAlignment="0">
      <alignment horizontal="right"/>
      <protection locked="0"/>
    </xf>
    <xf numFmtId="41" fontId="42" fillId="30" borderId="0" applyFont="0" applyBorder="0" applyAlignment="0">
      <alignment horizontal="right"/>
      <protection locked="0"/>
    </xf>
    <xf numFmtId="41" fontId="42" fillId="30" borderId="0" applyFont="0" applyBorder="0" applyAlignment="0">
      <alignment horizontal="right"/>
      <protection locked="0"/>
    </xf>
    <xf numFmtId="165" fontId="6" fillId="29" borderId="0" applyFont="0" applyBorder="0">
      <alignment horizontal="right"/>
      <protection locked="0"/>
    </xf>
    <xf numFmtId="165" fontId="42" fillId="29" borderId="0" applyFont="0" applyBorder="0">
      <alignment horizontal="right"/>
      <protection locked="0"/>
    </xf>
    <xf numFmtId="164" fontId="6" fillId="7" borderId="0" applyFont="0" applyBorder="0">
      <alignment horizontal="right"/>
      <protection locked="0"/>
    </xf>
    <xf numFmtId="41" fontId="6" fillId="7" borderId="0" applyFont="0" applyBorder="0">
      <alignment horizontal="right"/>
      <protection locked="0"/>
    </xf>
    <xf numFmtId="41" fontId="42" fillId="7" borderId="0" applyFont="0" applyBorder="0">
      <alignment horizontal="right"/>
      <protection locked="0"/>
    </xf>
    <xf numFmtId="41" fontId="42" fillId="7" borderId="0" applyFont="0" applyBorder="0">
      <alignment horizontal="right"/>
      <protection locked="0"/>
    </xf>
    <xf numFmtId="0" fontId="28" fillId="0" borderId="6" applyNumberFormat="0" applyFill="0" applyAlignment="0" applyProtection="0"/>
    <xf numFmtId="0" fontId="29" fillId="10" borderId="0" applyNumberFormat="0" applyBorder="0" applyAlignment="0" applyProtection="0"/>
    <xf numFmtId="0" fontId="29" fillId="11" borderId="0" applyNumberFormat="0" applyBorder="0" applyAlignment="0" applyProtection="0"/>
    <xf numFmtId="0" fontId="50" fillId="0" borderId="0"/>
    <xf numFmtId="0" fontId="41" fillId="0" borderId="0"/>
    <xf numFmtId="0" fontId="6" fillId="0" borderId="0"/>
    <xf numFmtId="0" fontId="42" fillId="0" borderId="0"/>
    <xf numFmtId="1" fontId="51" fillId="0" borderId="0"/>
    <xf numFmtId="0" fontId="1" fillId="9" borderId="0"/>
    <xf numFmtId="0" fontId="1" fillId="9" borderId="0"/>
    <xf numFmtId="0" fontId="1" fillId="9" borderId="0"/>
    <xf numFmtId="0" fontId="1" fillId="0" borderId="0"/>
    <xf numFmtId="0" fontId="1" fillId="9" borderId="0"/>
    <xf numFmtId="0" fontId="6" fillId="9" borderId="0"/>
    <xf numFmtId="0" fontId="1" fillId="9" borderId="0"/>
    <xf numFmtId="0" fontId="1" fillId="9" borderId="0"/>
    <xf numFmtId="0" fontId="42" fillId="9" borderId="0"/>
    <xf numFmtId="0" fontId="1" fillId="9" borderId="0"/>
    <xf numFmtId="0" fontId="6" fillId="6" borderId="7" applyNumberFormat="0" applyFont="0" applyAlignment="0" applyProtection="0"/>
    <xf numFmtId="0" fontId="42" fillId="7" borderId="7" applyNumberFormat="0" applyFont="0" applyAlignment="0" applyProtection="0"/>
    <xf numFmtId="0" fontId="30" fillId="8" borderId="8" applyNumberFormat="0" applyAlignment="0" applyProtection="0"/>
    <xf numFmtId="0" fontId="30" fillId="9" borderId="8" applyNumberFormat="0" applyAlignment="0" applyProtection="0"/>
    <xf numFmtId="9" fontId="1" fillId="0" borderId="0" applyFont="0" applyFill="0" applyBorder="0" applyAlignment="0" applyProtection="0"/>
    <xf numFmtId="0" fontId="1" fillId="0" borderId="0"/>
    <xf numFmtId="0" fontId="6" fillId="0" borderId="0"/>
    <xf numFmtId="0" fontId="42" fillId="0" borderId="0"/>
    <xf numFmtId="0" fontId="42" fillId="0" borderId="0"/>
    <xf numFmtId="0" fontId="52" fillId="32" borderId="38" applyNumberFormat="0" applyProtection="0"/>
    <xf numFmtId="0" fontId="53" fillId="0" borderId="38" applyNumberFormat="0" applyFill="0" applyProtection="0"/>
    <xf numFmtId="0" fontId="54" fillId="0" borderId="38" applyNumberFormat="0" applyFill="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477">
    <xf numFmtId="0" fontId="0" fillId="0" borderId="0" xfId="0"/>
    <xf numFmtId="0" fontId="2" fillId="9" borderId="0" xfId="95" applyFont="1"/>
    <xf numFmtId="0" fontId="1" fillId="9" borderId="0" xfId="95"/>
    <xf numFmtId="0" fontId="3" fillId="9" borderId="0" xfId="95" applyFont="1"/>
    <xf numFmtId="2" fontId="7" fillId="9" borderId="0" xfId="95" applyNumberFormat="1" applyFont="1" applyAlignment="1">
      <alignment horizontal="left"/>
    </xf>
    <xf numFmtId="0" fontId="8" fillId="9" borderId="0" xfId="95" applyFont="1" applyProtection="1">
      <protection locked="0"/>
    </xf>
    <xf numFmtId="0" fontId="7" fillId="9" borderId="0" xfId="95" applyFont="1"/>
    <xf numFmtId="0" fontId="11" fillId="9" borderId="0" xfId="93" applyFont="1"/>
    <xf numFmtId="0" fontId="12" fillId="9" borderId="0" xfId="93" applyFont="1" applyAlignment="1">
      <alignment vertical="center"/>
    </xf>
    <xf numFmtId="0" fontId="12" fillId="9" borderId="0" xfId="93" applyFont="1"/>
    <xf numFmtId="0" fontId="11" fillId="9" borderId="0" xfId="93" applyFont="1" applyAlignment="1">
      <alignment vertical="center"/>
    </xf>
    <xf numFmtId="0" fontId="4" fillId="9" borderId="0" xfId="93" applyFont="1" applyAlignment="1">
      <alignment vertical="center"/>
    </xf>
    <xf numFmtId="0" fontId="16" fillId="9" borderId="0" xfId="93" applyFont="1" applyAlignment="1">
      <alignment vertical="center"/>
    </xf>
    <xf numFmtId="0" fontId="11" fillId="0" borderId="0" xfId="93" applyFont="1" applyFill="1"/>
    <xf numFmtId="0" fontId="2" fillId="9" borderId="0" xfId="97" applyFont="1"/>
    <xf numFmtId="0" fontId="35" fillId="9" borderId="0" xfId="96" applyFont="1" applyFill="1"/>
    <xf numFmtId="0" fontId="1" fillId="9" borderId="0" xfId="97"/>
    <xf numFmtId="0" fontId="2" fillId="0" borderId="0" xfId="97" applyFont="1" applyFill="1"/>
    <xf numFmtId="167" fontId="3" fillId="9" borderId="0" xfId="97" applyNumberFormat="1" applyFont="1" applyAlignment="1">
      <alignment horizontal="left"/>
    </xf>
    <xf numFmtId="49" fontId="6" fillId="9" borderId="0" xfId="97" applyNumberFormat="1" applyFont="1"/>
    <xf numFmtId="2" fontId="6" fillId="9" borderId="0" xfId="97" applyNumberFormat="1" applyFont="1"/>
    <xf numFmtId="164" fontId="6" fillId="9" borderId="0" xfId="97" applyNumberFormat="1" applyFont="1" applyAlignment="1">
      <alignment horizontal="center"/>
    </xf>
    <xf numFmtId="164" fontId="6" fillId="9" borderId="0" xfId="97" applyNumberFormat="1" applyFont="1"/>
    <xf numFmtId="0" fontId="6" fillId="9" borderId="0" xfId="97" applyFont="1"/>
    <xf numFmtId="0" fontId="3" fillId="9" borderId="0" xfId="97" applyFont="1"/>
    <xf numFmtId="0" fontId="39" fillId="9" borderId="0" xfId="97" applyFont="1"/>
    <xf numFmtId="0" fontId="4" fillId="9" borderId="0" xfId="97" applyFont="1"/>
    <xf numFmtId="39" fontId="6" fillId="9" borderId="0" xfId="97" applyNumberFormat="1" applyFont="1"/>
    <xf numFmtId="0" fontId="1" fillId="9" borderId="0" xfId="100"/>
    <xf numFmtId="0" fontId="2" fillId="9" borderId="0" xfId="100" applyFont="1"/>
    <xf numFmtId="49" fontId="6" fillId="9" borderId="0" xfId="100" applyNumberFormat="1" applyFont="1"/>
    <xf numFmtId="164" fontId="6" fillId="9" borderId="0" xfId="100" applyNumberFormat="1" applyFont="1"/>
    <xf numFmtId="167" fontId="4" fillId="9" borderId="0" xfId="100" applyNumberFormat="1" applyFont="1" applyAlignment="1">
      <alignment horizontal="left"/>
    </xf>
    <xf numFmtId="49" fontId="3" fillId="13" borderId="10" xfId="100" applyNumberFormat="1" applyFont="1" applyFill="1" applyBorder="1" applyAlignment="1">
      <alignment horizontal="right"/>
    </xf>
    <xf numFmtId="0" fontId="2" fillId="0" borderId="0" xfId="0" applyFont="1"/>
    <xf numFmtId="0" fontId="4" fillId="0" borderId="0" xfId="0" applyFont="1"/>
    <xf numFmtId="168" fontId="10" fillId="31" borderId="0" xfId="0" applyNumberFormat="1" applyFont="1" applyFill="1" applyAlignment="1">
      <alignment horizontal="left" vertical="center" wrapText="1"/>
    </xf>
    <xf numFmtId="167" fontId="6" fillId="13" borderId="10" xfId="102" applyNumberFormat="1" applyFont="1" applyFill="1" applyBorder="1" applyAlignment="1">
      <alignment horizontal="right"/>
    </xf>
    <xf numFmtId="0" fontId="36" fillId="13" borderId="11" xfId="100" applyFont="1" applyFill="1" applyBorder="1" applyAlignment="1">
      <alignment horizontal="right"/>
    </xf>
    <xf numFmtId="167" fontId="3" fillId="13" borderId="10" xfId="102" applyNumberFormat="1" applyFont="1" applyFill="1" applyBorder="1" applyAlignment="1">
      <alignment horizontal="right"/>
    </xf>
    <xf numFmtId="0" fontId="6" fillId="33" borderId="0" xfId="97" applyFont="1" applyFill="1"/>
    <xf numFmtId="0" fontId="6" fillId="33" borderId="0" xfId="0" applyFont="1" applyFill="1"/>
    <xf numFmtId="43" fontId="3" fillId="13" borderId="10" xfId="59" applyFont="1" applyFill="1" applyBorder="1" applyAlignment="1">
      <alignment horizontal="right"/>
    </xf>
    <xf numFmtId="0" fontId="55" fillId="9" borderId="0" xfId="95" applyFont="1"/>
    <xf numFmtId="0" fontId="40" fillId="34" borderId="0" xfId="0" applyFont="1" applyFill="1"/>
    <xf numFmtId="0" fontId="1" fillId="9" borderId="0" xfId="93"/>
    <xf numFmtId="0" fontId="6" fillId="9" borderId="0" xfId="95" applyFont="1"/>
    <xf numFmtId="0" fontId="43" fillId="35" borderId="0" xfId="97" applyFont="1" applyFill="1"/>
    <xf numFmtId="0" fontId="44" fillId="35" borderId="0" xfId="97" applyFont="1" applyFill="1"/>
    <xf numFmtId="14" fontId="43" fillId="35" borderId="0" xfId="97" applyNumberFormat="1" applyFont="1" applyFill="1"/>
    <xf numFmtId="14" fontId="43" fillId="35" borderId="0" xfId="97" applyNumberFormat="1" applyFont="1" applyFill="1" applyAlignment="1">
      <alignment horizontal="left"/>
    </xf>
    <xf numFmtId="167" fontId="6" fillId="7" borderId="10" xfId="97" applyNumberFormat="1" applyFont="1" applyFill="1" applyBorder="1" applyAlignment="1">
      <alignment horizontal="left"/>
    </xf>
    <xf numFmtId="168" fontId="45" fillId="31" borderId="0" xfId="0" applyNumberFormat="1" applyFont="1" applyFill="1" applyAlignment="1">
      <alignment horizontal="left" vertical="center" wrapText="1"/>
    </xf>
    <xf numFmtId="14" fontId="43" fillId="35" borderId="0" xfId="97" applyNumberFormat="1" applyFont="1" applyFill="1" applyAlignment="1">
      <alignment vertical="center"/>
    </xf>
    <xf numFmtId="14" fontId="43" fillId="35" borderId="0" xfId="97" applyNumberFormat="1" applyFont="1" applyFill="1" applyAlignment="1">
      <alignment horizontal="left" vertical="center"/>
    </xf>
    <xf numFmtId="0" fontId="6" fillId="33" borderId="0" xfId="99" applyFont="1" applyFill="1" applyAlignment="1">
      <alignment vertical="center"/>
    </xf>
    <xf numFmtId="0" fontId="6" fillId="36" borderId="12" xfId="97" applyFont="1" applyFill="1" applyBorder="1"/>
    <xf numFmtId="0" fontId="10" fillId="36" borderId="0" xfId="97" applyFont="1" applyFill="1"/>
    <xf numFmtId="0" fontId="10" fillId="36" borderId="0" xfId="97" applyFont="1" applyFill="1" applyAlignment="1">
      <alignment horizontal="right" indent="1"/>
    </xf>
    <xf numFmtId="0" fontId="6" fillId="36" borderId="13" xfId="97" applyFont="1" applyFill="1" applyBorder="1"/>
    <xf numFmtId="0" fontId="6" fillId="36" borderId="14" xfId="97" applyFont="1" applyFill="1" applyBorder="1"/>
    <xf numFmtId="0" fontId="10" fillId="36" borderId="15" xfId="97" applyFont="1" applyFill="1" applyBorder="1" applyProtection="1">
      <protection locked="0"/>
    </xf>
    <xf numFmtId="0" fontId="6" fillId="36" borderId="15" xfId="97" applyFont="1" applyFill="1" applyBorder="1" applyProtection="1">
      <protection locked="0"/>
    </xf>
    <xf numFmtId="0" fontId="6" fillId="36" borderId="15" xfId="97" applyFont="1" applyFill="1" applyBorder="1"/>
    <xf numFmtId="0" fontId="6" fillId="36" borderId="16" xfId="97" applyFont="1" applyFill="1" applyBorder="1"/>
    <xf numFmtId="0" fontId="6" fillId="36" borderId="0" xfId="97" applyFont="1" applyFill="1"/>
    <xf numFmtId="0" fontId="56" fillId="36" borderId="17" xfId="93" applyFont="1" applyFill="1" applyBorder="1"/>
    <xf numFmtId="0" fontId="56" fillId="36" borderId="18" xfId="93" applyFont="1" applyFill="1" applyBorder="1"/>
    <xf numFmtId="0" fontId="56" fillId="36" borderId="0" xfId="93" applyFont="1" applyFill="1" applyAlignment="1">
      <alignment horizontal="center" vertical="center"/>
    </xf>
    <xf numFmtId="0" fontId="57" fillId="36" borderId="0" xfId="93" applyFont="1" applyFill="1" applyAlignment="1">
      <alignment horizontal="center" vertical="center"/>
    </xf>
    <xf numFmtId="0" fontId="56" fillId="36" borderId="19" xfId="93" applyFont="1" applyFill="1" applyBorder="1" applyAlignment="1">
      <alignment vertical="center"/>
    </xf>
    <xf numFmtId="0" fontId="56" fillId="36" borderId="0" xfId="93" applyFont="1" applyFill="1"/>
    <xf numFmtId="0" fontId="58" fillId="36" borderId="0" xfId="93" applyFont="1" applyFill="1"/>
    <xf numFmtId="0" fontId="59" fillId="36" borderId="0" xfId="72" applyFont="1" applyFill="1" applyBorder="1" applyAlignment="1" applyProtection="1"/>
    <xf numFmtId="0" fontId="56" fillId="36" borderId="20" xfId="93" applyFont="1" applyFill="1" applyBorder="1"/>
    <xf numFmtId="0" fontId="56" fillId="36" borderId="21" xfId="93" applyFont="1" applyFill="1" applyBorder="1"/>
    <xf numFmtId="0" fontId="14" fillId="37" borderId="20" xfId="93" applyFont="1" applyFill="1" applyBorder="1" applyAlignment="1">
      <alignment vertical="center"/>
    </xf>
    <xf numFmtId="0" fontId="3" fillId="37" borderId="17" xfId="93" applyFont="1" applyFill="1" applyBorder="1" applyAlignment="1">
      <alignment vertical="center"/>
    </xf>
    <xf numFmtId="0" fontId="3" fillId="37" borderId="18" xfId="93" applyFont="1" applyFill="1" applyBorder="1" applyAlignment="1">
      <alignment vertical="center"/>
    </xf>
    <xf numFmtId="0" fontId="14" fillId="37" borderId="22" xfId="93" applyFont="1" applyFill="1" applyBorder="1" applyAlignment="1">
      <alignment vertical="center"/>
    </xf>
    <xf numFmtId="0" fontId="3" fillId="37" borderId="0" xfId="93" applyFont="1" applyFill="1" applyAlignment="1">
      <alignment vertical="center"/>
    </xf>
    <xf numFmtId="0" fontId="14" fillId="37" borderId="15" xfId="93" applyFont="1" applyFill="1" applyBorder="1" applyAlignment="1">
      <alignment vertical="center"/>
    </xf>
    <xf numFmtId="0" fontId="11" fillId="37" borderId="0" xfId="93" applyFont="1" applyFill="1" applyAlignment="1">
      <alignment vertical="center"/>
    </xf>
    <xf numFmtId="0" fontId="14" fillId="37" borderId="0" xfId="93" applyFont="1" applyFill="1" applyAlignment="1">
      <alignment vertical="center"/>
    </xf>
    <xf numFmtId="0" fontId="11" fillId="37" borderId="23" xfId="93" applyFont="1" applyFill="1" applyBorder="1"/>
    <xf numFmtId="0" fontId="3" fillId="37" borderId="13" xfId="93" applyFont="1" applyFill="1" applyBorder="1" applyAlignment="1">
      <alignment vertical="center"/>
    </xf>
    <xf numFmtId="0" fontId="11" fillId="37" borderId="13" xfId="93" applyFont="1" applyFill="1" applyBorder="1"/>
    <xf numFmtId="0" fontId="11" fillId="37" borderId="16" xfId="93" applyFont="1" applyFill="1" applyBorder="1"/>
    <xf numFmtId="168" fontId="10" fillId="36" borderId="10" xfId="97" quotePrefix="1" applyNumberFormat="1" applyFont="1" applyFill="1" applyBorder="1" applyAlignment="1">
      <alignment vertical="center" wrapText="1"/>
    </xf>
    <xf numFmtId="168" fontId="36" fillId="36" borderId="10" xfId="97" quotePrefix="1" applyNumberFormat="1" applyFont="1" applyFill="1" applyBorder="1" applyAlignment="1">
      <alignment horizontal="center" vertical="center" wrapText="1"/>
    </xf>
    <xf numFmtId="49" fontId="36" fillId="36" borderId="10" xfId="97" applyNumberFormat="1" applyFont="1" applyFill="1" applyBorder="1" applyAlignment="1">
      <alignment horizontal="center" vertical="center" wrapText="1"/>
    </xf>
    <xf numFmtId="0" fontId="60" fillId="7" borderId="24" xfId="97" applyFont="1" applyFill="1" applyBorder="1" applyAlignment="1" applyProtection="1">
      <alignment horizontal="left"/>
      <protection locked="0"/>
    </xf>
    <xf numFmtId="0" fontId="60" fillId="7" borderId="25" xfId="97" applyFont="1" applyFill="1" applyBorder="1" applyAlignment="1">
      <alignment horizontal="center"/>
    </xf>
    <xf numFmtId="2" fontId="60" fillId="7" borderId="25" xfId="97" applyNumberFormat="1" applyFont="1" applyFill="1" applyBorder="1" applyAlignment="1">
      <alignment horizontal="center"/>
    </xf>
    <xf numFmtId="167" fontId="60" fillId="7" borderId="25" xfId="97" applyNumberFormat="1" applyFont="1" applyFill="1" applyBorder="1" applyAlignment="1">
      <alignment horizontal="center"/>
    </xf>
    <xf numFmtId="167" fontId="60" fillId="7" borderId="10" xfId="97" applyNumberFormat="1" applyFont="1" applyFill="1" applyBorder="1" applyAlignment="1">
      <alignment horizontal="center"/>
    </xf>
    <xf numFmtId="49" fontId="36" fillId="36" borderId="26" xfId="97" applyNumberFormat="1" applyFont="1" applyFill="1" applyBorder="1" applyAlignment="1">
      <alignment horizontal="center" vertical="center" wrapText="1"/>
    </xf>
    <xf numFmtId="2" fontId="36" fillId="36" borderId="10" xfId="97" applyNumberFormat="1" applyFont="1" applyFill="1" applyBorder="1" applyAlignment="1">
      <alignment horizontal="center" vertical="center" wrapText="1"/>
    </xf>
    <xf numFmtId="0" fontId="10" fillId="36" borderId="10" xfId="97" applyFont="1" applyFill="1" applyBorder="1"/>
    <xf numFmtId="2" fontId="10" fillId="36" borderId="10" xfId="59" applyNumberFormat="1" applyFont="1" applyFill="1" applyBorder="1" applyAlignment="1">
      <alignment horizontal="center"/>
    </xf>
    <xf numFmtId="167" fontId="10" fillId="36" borderId="10" xfId="97" applyNumberFormat="1" applyFont="1" applyFill="1" applyBorder="1" applyAlignment="1">
      <alignment horizontal="left"/>
    </xf>
    <xf numFmtId="168" fontId="10" fillId="36" borderId="10" xfId="97" quotePrefix="1" applyNumberFormat="1" applyFont="1" applyFill="1" applyBorder="1" applyAlignment="1">
      <alignment horizontal="right" vertical="center" wrapText="1"/>
    </xf>
    <xf numFmtId="49" fontId="36" fillId="36" borderId="11" xfId="97" applyNumberFormat="1" applyFont="1" applyFill="1" applyBorder="1" applyAlignment="1">
      <alignment horizontal="center" vertical="center" wrapText="1"/>
    </xf>
    <xf numFmtId="49" fontId="36" fillId="36" borderId="27" xfId="97" applyNumberFormat="1" applyFont="1" applyFill="1" applyBorder="1" applyAlignment="1">
      <alignment horizontal="center" vertical="center" wrapText="1"/>
    </xf>
    <xf numFmtId="49" fontId="36" fillId="36" borderId="10" xfId="100" applyNumberFormat="1" applyFont="1" applyFill="1" applyBorder="1" applyAlignment="1">
      <alignment horizontal="center" vertical="center" wrapText="1"/>
    </xf>
    <xf numFmtId="164" fontId="36" fillId="36" borderId="10" xfId="100" applyNumberFormat="1" applyFont="1" applyFill="1" applyBorder="1" applyAlignment="1">
      <alignment horizontal="right" vertical="center" wrapText="1"/>
    </xf>
    <xf numFmtId="49" fontId="36" fillId="36" borderId="10" xfId="100" applyNumberFormat="1" applyFont="1" applyFill="1" applyBorder="1" applyAlignment="1">
      <alignment horizontal="center"/>
    </xf>
    <xf numFmtId="167" fontId="10" fillId="36" borderId="28" xfId="59" applyNumberFormat="1" applyFont="1" applyFill="1" applyBorder="1" applyAlignment="1">
      <alignment horizontal="right" vertical="center"/>
    </xf>
    <xf numFmtId="10" fontId="60" fillId="7" borderId="10" xfId="100" applyNumberFormat="1" applyFont="1" applyFill="1" applyBorder="1" applyAlignment="1">
      <alignment horizontal="right"/>
    </xf>
    <xf numFmtId="49" fontId="36" fillId="36" borderId="10" xfId="100" applyNumberFormat="1" applyFont="1" applyFill="1" applyBorder="1" applyAlignment="1">
      <alignment horizontal="right" vertical="center" wrapText="1"/>
    </xf>
    <xf numFmtId="49" fontId="36" fillId="36" borderId="28" xfId="100" applyNumberFormat="1" applyFont="1" applyFill="1" applyBorder="1" applyAlignment="1">
      <alignment horizontal="center"/>
    </xf>
    <xf numFmtId="168" fontId="36" fillId="36" borderId="10" xfId="98" quotePrefix="1" applyNumberFormat="1" applyFont="1" applyFill="1" applyBorder="1" applyAlignment="1">
      <alignment horizontal="center" vertical="center" wrapText="1"/>
    </xf>
    <xf numFmtId="2" fontId="36" fillId="36" borderId="29" xfId="98" applyNumberFormat="1" applyFont="1" applyFill="1" applyBorder="1" applyAlignment="1">
      <alignment horizontal="center" vertical="center" wrapText="1"/>
    </xf>
    <xf numFmtId="164" fontId="36" fillId="36" borderId="10" xfId="100" applyNumberFormat="1" applyFont="1" applyFill="1" applyBorder="1" applyAlignment="1">
      <alignment horizontal="center" vertical="center" wrapText="1"/>
    </xf>
    <xf numFmtId="49" fontId="10" fillId="36" borderId="28" xfId="100" applyNumberFormat="1" applyFont="1" applyFill="1" applyBorder="1" applyAlignment="1">
      <alignment horizontal="center"/>
    </xf>
    <xf numFmtId="2" fontId="10" fillId="36" borderId="10" xfId="59" applyNumberFormat="1" applyFont="1" applyFill="1" applyBorder="1" applyAlignment="1">
      <alignment horizontal="center" wrapText="1"/>
    </xf>
    <xf numFmtId="168" fontId="36" fillId="36" borderId="10" xfId="102" applyNumberFormat="1" applyFont="1" applyFill="1" applyBorder="1" applyAlignment="1">
      <alignment horizontal="center" vertical="center" wrapText="1"/>
    </xf>
    <xf numFmtId="49" fontId="36" fillId="36" borderId="10" xfId="102" applyNumberFormat="1" applyFont="1" applyFill="1" applyBorder="1" applyAlignment="1">
      <alignment horizontal="center" vertical="center" wrapText="1"/>
    </xf>
    <xf numFmtId="167" fontId="5" fillId="36" borderId="10" xfId="102" applyNumberFormat="1" applyFont="1" applyFill="1" applyBorder="1" applyAlignment="1">
      <alignment horizontal="left"/>
    </xf>
    <xf numFmtId="167" fontId="10" fillId="36" borderId="28" xfId="59" applyNumberFormat="1" applyFont="1" applyFill="1" applyBorder="1" applyAlignment="1">
      <alignment horizontal="center" vertical="center"/>
    </xf>
    <xf numFmtId="49" fontId="36" fillId="36" borderId="30" xfId="102" applyNumberFormat="1" applyFont="1" applyFill="1" applyBorder="1" applyAlignment="1">
      <alignment horizontal="center" vertical="center" wrapText="1"/>
    </xf>
    <xf numFmtId="49" fontId="36" fillId="36" borderId="0" xfId="102" applyNumberFormat="1" applyFont="1" applyFill="1" applyAlignment="1">
      <alignment horizontal="center" vertical="center" wrapText="1"/>
    </xf>
    <xf numFmtId="167" fontId="61" fillId="36" borderId="10" xfId="102" applyNumberFormat="1" applyFont="1" applyFill="1" applyBorder="1" applyAlignment="1">
      <alignment horizontal="left"/>
    </xf>
    <xf numFmtId="49" fontId="36" fillId="36" borderId="10" xfId="102" applyNumberFormat="1" applyFont="1" applyFill="1" applyBorder="1" applyAlignment="1">
      <alignment horizontal="left" vertical="center" wrapText="1"/>
    </xf>
    <xf numFmtId="14" fontId="60" fillId="7" borderId="25" xfId="97" applyNumberFormat="1" applyFont="1" applyFill="1" applyBorder="1" applyAlignment="1">
      <alignment horizontal="center"/>
    </xf>
    <xf numFmtId="49" fontId="3" fillId="38" borderId="27" xfId="100" applyNumberFormat="1" applyFont="1" applyFill="1" applyBorder="1" applyAlignment="1">
      <alignment horizontal="center" vertical="center" wrapText="1"/>
    </xf>
    <xf numFmtId="49" fontId="3" fillId="38" borderId="11" xfId="100" applyNumberFormat="1" applyFont="1" applyFill="1" applyBorder="1" applyAlignment="1">
      <alignment horizontal="left" vertical="center" wrapText="1"/>
    </xf>
    <xf numFmtId="168" fontId="46" fillId="38" borderId="11" xfId="97" quotePrefix="1" applyNumberFormat="1" applyFont="1" applyFill="1" applyBorder="1" applyAlignment="1">
      <alignment horizontal="left" vertical="center" wrapText="1"/>
    </xf>
    <xf numFmtId="0" fontId="44" fillId="38" borderId="27" xfId="97" applyFont="1" applyFill="1" applyBorder="1"/>
    <xf numFmtId="0" fontId="44" fillId="38" borderId="25" xfId="97" applyFont="1" applyFill="1" applyBorder="1"/>
    <xf numFmtId="168" fontId="10" fillId="36" borderId="10" xfId="97" quotePrefix="1" applyNumberFormat="1" applyFont="1" applyFill="1" applyBorder="1" applyAlignment="1">
      <alignment horizontal="left" vertical="center" wrapText="1" indent="1"/>
    </xf>
    <xf numFmtId="167" fontId="6" fillId="38" borderId="11" xfId="97" applyNumberFormat="1" applyFont="1" applyFill="1" applyBorder="1" applyAlignment="1">
      <alignment horizontal="left"/>
    </xf>
    <xf numFmtId="0" fontId="3" fillId="38" borderId="27" xfId="97" applyFont="1" applyFill="1" applyBorder="1"/>
    <xf numFmtId="2" fontId="6" fillId="38" borderId="27" xfId="59" applyNumberFormat="1" applyFont="1" applyFill="1" applyBorder="1" applyAlignment="1">
      <alignment horizontal="center"/>
    </xf>
    <xf numFmtId="2" fontId="6" fillId="38" borderId="25" xfId="59" applyNumberFormat="1" applyFont="1" applyFill="1" applyBorder="1" applyAlignment="1">
      <alignment horizontal="center"/>
    </xf>
    <xf numFmtId="49" fontId="10" fillId="36" borderId="10" xfId="97" applyNumberFormat="1" applyFont="1" applyFill="1" applyBorder="1" applyAlignment="1">
      <alignment horizontal="left" indent="1"/>
    </xf>
    <xf numFmtId="49" fontId="10" fillId="31" borderId="10" xfId="97" applyNumberFormat="1" applyFont="1" applyFill="1" applyBorder="1" applyAlignment="1">
      <alignment horizontal="left" indent="1"/>
    </xf>
    <xf numFmtId="49" fontId="10" fillId="36" borderId="10" xfId="97" applyNumberFormat="1" applyFont="1" applyFill="1" applyBorder="1" applyAlignment="1">
      <alignment horizontal="left" wrapText="1" indent="1"/>
    </xf>
    <xf numFmtId="49" fontId="10" fillId="36" borderId="10" xfId="101" applyNumberFormat="1" applyFont="1" applyFill="1" applyBorder="1" applyAlignment="1">
      <alignment horizontal="left" vertical="center" wrapText="1" indent="1"/>
    </xf>
    <xf numFmtId="0" fontId="60" fillId="7" borderId="10" xfId="100" applyFont="1" applyFill="1" applyBorder="1" applyAlignment="1">
      <alignment horizontal="left" indent="1"/>
    </xf>
    <xf numFmtId="41" fontId="62" fillId="38" borderId="27" xfId="98" applyNumberFormat="1" applyFont="1" applyFill="1" applyBorder="1"/>
    <xf numFmtId="167" fontId="63" fillId="38" borderId="27" xfId="62" applyNumberFormat="1" applyFont="1" applyFill="1" applyBorder="1" applyAlignment="1">
      <alignment horizontal="center" vertical="center"/>
    </xf>
    <xf numFmtId="167" fontId="63" fillId="38" borderId="25" xfId="62" applyNumberFormat="1" applyFont="1" applyFill="1" applyBorder="1" applyAlignment="1">
      <alignment horizontal="center" vertical="center"/>
    </xf>
    <xf numFmtId="41" fontId="10" fillId="31" borderId="10" xfId="98" applyNumberFormat="1" applyFont="1" applyFill="1" applyBorder="1" applyAlignment="1">
      <alignment horizontal="left" indent="1"/>
    </xf>
    <xf numFmtId="169" fontId="6" fillId="7" borderId="10" xfId="100" applyNumberFormat="1" applyFont="1" applyFill="1" applyBorder="1" applyAlignment="1">
      <alignment horizontal="left" indent="1"/>
    </xf>
    <xf numFmtId="168" fontId="10" fillId="36" borderId="10" xfId="0" applyNumberFormat="1" applyFont="1" applyFill="1" applyBorder="1" applyAlignment="1">
      <alignment horizontal="left" vertical="center" wrapText="1" indent="1"/>
    </xf>
    <xf numFmtId="49" fontId="36" fillId="36" borderId="10" xfId="102" applyNumberFormat="1" applyFont="1" applyFill="1" applyBorder="1" applyAlignment="1">
      <alignment horizontal="left" vertical="center" wrapText="1" indent="1"/>
    </xf>
    <xf numFmtId="49" fontId="10" fillId="36" borderId="10" xfId="102" applyNumberFormat="1" applyFont="1" applyFill="1" applyBorder="1" applyAlignment="1">
      <alignment horizontal="left" vertical="center" wrapText="1" indent="1"/>
    </xf>
    <xf numFmtId="49" fontId="10" fillId="36" borderId="10" xfId="100" applyNumberFormat="1" applyFont="1" applyFill="1" applyBorder="1" applyAlignment="1">
      <alignment horizontal="left" vertical="center" wrapText="1" indent="1"/>
    </xf>
    <xf numFmtId="49" fontId="3" fillId="38" borderId="11" xfId="102" applyNumberFormat="1" applyFont="1" applyFill="1" applyBorder="1" applyAlignment="1">
      <alignment horizontal="left" vertical="center" wrapText="1"/>
    </xf>
    <xf numFmtId="168" fontId="6" fillId="38" borderId="25" xfId="0" applyNumberFormat="1" applyFont="1" applyFill="1" applyBorder="1" applyAlignment="1">
      <alignment horizontal="left" vertical="center" wrapText="1" indent="1"/>
    </xf>
    <xf numFmtId="167" fontId="63" fillId="38" borderId="11" xfId="98" applyNumberFormat="1" applyFont="1" applyFill="1" applyBorder="1" applyAlignment="1">
      <alignment horizontal="left" indent="1"/>
    </xf>
    <xf numFmtId="0" fontId="60" fillId="7" borderId="10" xfId="59" applyNumberFormat="1" applyFont="1" applyFill="1" applyBorder="1" applyAlignment="1">
      <alignment horizontal="left" indent="1"/>
    </xf>
    <xf numFmtId="0" fontId="10" fillId="39" borderId="10" xfId="98" applyFont="1" applyFill="1" applyBorder="1" applyAlignment="1">
      <alignment horizontal="left" indent="1"/>
    </xf>
    <xf numFmtId="167" fontId="6" fillId="38" borderId="11" xfId="97" applyNumberFormat="1" applyFont="1" applyFill="1" applyBorder="1" applyAlignment="1">
      <alignment horizontal="left" indent="1"/>
    </xf>
    <xf numFmtId="0" fontId="61" fillId="36" borderId="31" xfId="97" applyFont="1" applyFill="1" applyBorder="1" applyAlignment="1">
      <alignment horizontal="left" indent="1"/>
    </xf>
    <xf numFmtId="0" fontId="64" fillId="36" borderId="22" xfId="97" applyFont="1" applyFill="1" applyBorder="1" applyAlignment="1">
      <alignment horizontal="left" indent="1"/>
    </xf>
    <xf numFmtId="0" fontId="61" fillId="36" borderId="22" xfId="97" applyFont="1" applyFill="1" applyBorder="1" applyAlignment="1">
      <alignment horizontal="left" indent="1"/>
    </xf>
    <xf numFmtId="0" fontId="61" fillId="36" borderId="23" xfId="97" applyFont="1" applyFill="1" applyBorder="1" applyAlignment="1">
      <alignment horizontal="left" indent="1"/>
    </xf>
    <xf numFmtId="0" fontId="65" fillId="36" borderId="25" xfId="95" applyFont="1" applyFill="1" applyBorder="1"/>
    <xf numFmtId="0" fontId="9" fillId="9" borderId="0" xfId="95" applyFont="1"/>
    <xf numFmtId="164" fontId="3" fillId="7" borderId="0" xfId="75" applyFont="1" applyFill="1" applyBorder="1" applyAlignment="1">
      <protection locked="0"/>
    </xf>
    <xf numFmtId="164" fontId="3" fillId="7" borderId="15" xfId="75" applyFont="1" applyFill="1" applyBorder="1" applyAlignment="1">
      <protection locked="0"/>
    </xf>
    <xf numFmtId="164" fontId="3" fillId="13" borderId="13" xfId="51" applyFont="1" applyBorder="1" applyAlignment="1"/>
    <xf numFmtId="164" fontId="3" fillId="13" borderId="16" xfId="51" applyFont="1" applyBorder="1" applyAlignment="1"/>
    <xf numFmtId="164" fontId="3" fillId="7" borderId="22" xfId="75" applyFont="1" applyFill="1" applyBorder="1" applyAlignment="1">
      <alignment horizontal="left" indent="1"/>
      <protection locked="0"/>
    </xf>
    <xf numFmtId="164" fontId="3" fillId="36" borderId="0" xfId="75" applyFont="1" applyFill="1" applyBorder="1" applyAlignment="1">
      <protection locked="0"/>
    </xf>
    <xf numFmtId="164" fontId="3" fillId="36" borderId="15" xfId="75" applyFont="1" applyFill="1" applyBorder="1" applyAlignment="1">
      <protection locked="0"/>
    </xf>
    <xf numFmtId="164" fontId="64" fillId="36" borderId="22" xfId="75" applyFont="1" applyFill="1" applyBorder="1" applyAlignment="1">
      <alignment horizontal="left" indent="1"/>
      <protection locked="0"/>
    </xf>
    <xf numFmtId="164" fontId="3" fillId="13" borderId="23" xfId="51" applyFont="1" applyBorder="1" applyAlignment="1">
      <alignment horizontal="left" indent="1"/>
    </xf>
    <xf numFmtId="0" fontId="66" fillId="36" borderId="22" xfId="97" applyFont="1" applyFill="1" applyBorder="1" applyAlignment="1">
      <alignment horizontal="left" indent="1"/>
    </xf>
    <xf numFmtId="0" fontId="65" fillId="36" borderId="11" xfId="95" applyFont="1" applyFill="1" applyBorder="1" applyAlignment="1">
      <alignment horizontal="left" indent="1"/>
    </xf>
    <xf numFmtId="0" fontId="9" fillId="9" borderId="0" xfId="95" applyFont="1" applyAlignment="1">
      <alignment horizontal="left" indent="1"/>
    </xf>
    <xf numFmtId="0" fontId="1" fillId="9" borderId="0" xfId="95" applyAlignment="1">
      <alignment horizontal="left" indent="1"/>
    </xf>
    <xf numFmtId="1" fontId="51" fillId="0" borderId="0" xfId="92"/>
    <xf numFmtId="14" fontId="51" fillId="0" borderId="0" xfId="92" applyNumberFormat="1" applyAlignment="1">
      <alignment vertical="top"/>
    </xf>
    <xf numFmtId="1" fontId="51" fillId="0" borderId="0" xfId="92" applyAlignment="1">
      <alignment horizontal="center" vertical="top"/>
    </xf>
    <xf numFmtId="1" fontId="51" fillId="0" borderId="0" xfId="92" applyAlignment="1">
      <alignment vertical="top"/>
    </xf>
    <xf numFmtId="1" fontId="51" fillId="0" borderId="0" xfId="92" applyAlignment="1">
      <alignment vertical="top" wrapText="1"/>
    </xf>
    <xf numFmtId="1" fontId="6" fillId="0" borderId="0" xfId="92" applyFont="1" applyAlignment="1">
      <alignment vertical="top"/>
    </xf>
    <xf numFmtId="1" fontId="6" fillId="0" borderId="0" xfId="92" applyFont="1" applyAlignment="1">
      <alignment vertical="top" wrapText="1"/>
    </xf>
    <xf numFmtId="1" fontId="51" fillId="0" borderId="0" xfId="92" applyAlignment="1">
      <alignment horizontal="center"/>
    </xf>
    <xf numFmtId="49" fontId="6" fillId="0" borderId="0" xfId="92" applyNumberFormat="1" applyFont="1" applyAlignment="1">
      <alignment vertical="top"/>
    </xf>
    <xf numFmtId="49" fontId="6" fillId="0" borderId="0" xfId="92" applyNumberFormat="1" applyFont="1" applyAlignment="1">
      <alignment horizontal="left" vertical="top"/>
    </xf>
    <xf numFmtId="171" fontId="60" fillId="7" borderId="10" xfId="102" applyNumberFormat="1" applyFont="1" applyFill="1" applyBorder="1" applyAlignment="1">
      <alignment horizontal="right"/>
    </xf>
    <xf numFmtId="169" fontId="6" fillId="35" borderId="10" xfId="100" applyNumberFormat="1" applyFont="1" applyFill="1" applyBorder="1" applyAlignment="1">
      <alignment horizontal="left"/>
    </xf>
    <xf numFmtId="1" fontId="51" fillId="33" borderId="0" xfId="92" applyFill="1"/>
    <xf numFmtId="1" fontId="67" fillId="33" borderId="0" xfId="92" applyFont="1" applyFill="1" applyAlignment="1">
      <alignment horizontal="center" vertical="center" wrapText="1"/>
    </xf>
    <xf numFmtId="1" fontId="51" fillId="33" borderId="0" xfId="92" applyFill="1" applyAlignment="1">
      <alignment horizontal="center" vertical="center"/>
    </xf>
    <xf numFmtId="1" fontId="51" fillId="33" borderId="0" xfId="92" applyFill="1" applyAlignment="1">
      <alignment vertical="top"/>
    </xf>
    <xf numFmtId="1" fontId="51" fillId="33" borderId="0" xfId="92" applyFill="1" applyAlignment="1">
      <alignment vertical="top" wrapText="1"/>
    </xf>
    <xf numFmtId="1" fontId="6" fillId="33" borderId="0" xfId="92" applyFont="1" applyFill="1" applyAlignment="1">
      <alignment vertical="top" wrapText="1"/>
    </xf>
    <xf numFmtId="1" fontId="51" fillId="36" borderId="0" xfId="92" applyFill="1" applyAlignment="1">
      <alignment horizontal="center" vertical="center"/>
    </xf>
    <xf numFmtId="1" fontId="51" fillId="36" borderId="0" xfId="92" applyFill="1" applyAlignment="1">
      <alignment horizontal="center" vertical="center" wrapText="1"/>
    </xf>
    <xf numFmtId="0" fontId="4" fillId="0" borderId="0" xfId="99" applyFont="1" applyFill="1" applyAlignment="1">
      <alignment horizontal="left" vertical="center"/>
    </xf>
    <xf numFmtId="1" fontId="6" fillId="0" borderId="0" xfId="92" applyFont="1" applyAlignment="1">
      <alignment horizontal="center" vertical="top"/>
    </xf>
    <xf numFmtId="0" fontId="68" fillId="9" borderId="0" xfId="95" applyFont="1"/>
    <xf numFmtId="0" fontId="2" fillId="0" borderId="0" xfId="98" applyFont="1" applyFill="1"/>
    <xf numFmtId="0" fontId="6" fillId="0" borderId="0" xfId="0" applyFont="1"/>
    <xf numFmtId="0" fontId="6" fillId="40" borderId="0" xfId="98" applyFill="1"/>
    <xf numFmtId="0" fontId="69" fillId="0" borderId="0" xfId="0" applyFont="1"/>
    <xf numFmtId="0" fontId="43" fillId="41" borderId="0" xfId="98" applyFont="1" applyFill="1"/>
    <xf numFmtId="0" fontId="44" fillId="41" borderId="0" xfId="98" applyFont="1" applyFill="1"/>
    <xf numFmtId="14" fontId="43" fillId="41" borderId="0" xfId="98" applyNumberFormat="1" applyFont="1" applyFill="1"/>
    <xf numFmtId="14" fontId="43" fillId="41" borderId="0" xfId="98" applyNumberFormat="1" applyFont="1" applyFill="1" applyAlignment="1">
      <alignment horizontal="left"/>
    </xf>
    <xf numFmtId="0" fontId="4" fillId="40" borderId="0" xfId="0" applyFont="1" applyFill="1" applyAlignment="1" applyProtection="1">
      <alignment horizontal="left"/>
      <protection locked="0"/>
    </xf>
    <xf numFmtId="0" fontId="4" fillId="40" borderId="0" xfId="103" applyFont="1" applyFill="1" applyBorder="1"/>
    <xf numFmtId="0" fontId="69" fillId="0" borderId="0" xfId="0" applyFont="1" applyAlignment="1">
      <alignment horizontal="center" vertical="center"/>
    </xf>
    <xf numFmtId="43" fontId="70" fillId="0" borderId="0" xfId="0" applyNumberFormat="1" applyFont="1"/>
    <xf numFmtId="43" fontId="69" fillId="0" borderId="0" xfId="0" applyNumberFormat="1" applyFont="1"/>
    <xf numFmtId="0" fontId="70" fillId="0" borderId="0" xfId="0" applyFont="1"/>
    <xf numFmtId="168" fontId="71" fillId="42" borderId="39" xfId="114" applyNumberFormat="1" applyFont="1" applyFill="1" applyBorder="1"/>
    <xf numFmtId="41" fontId="72" fillId="0" borderId="0" xfId="113" applyNumberFormat="1" applyFont="1" applyFill="1" applyBorder="1"/>
    <xf numFmtId="0" fontId="73" fillId="0" borderId="0" xfId="0" applyFont="1"/>
    <xf numFmtId="170" fontId="69" fillId="0" borderId="0" xfId="0" applyNumberFormat="1" applyFont="1"/>
    <xf numFmtId="0" fontId="72" fillId="0" borderId="0" xfId="113" applyFont="1" applyFill="1" applyBorder="1"/>
    <xf numFmtId="0" fontId="68" fillId="9" borderId="0" xfId="97" applyFont="1"/>
    <xf numFmtId="0" fontId="15" fillId="37" borderId="0" xfId="93" applyFont="1" applyFill="1" applyAlignment="1">
      <alignment horizontal="left" vertical="center"/>
    </xf>
    <xf numFmtId="168" fontId="36" fillId="36" borderId="11" xfId="98" quotePrefix="1" applyNumberFormat="1" applyFont="1" applyFill="1" applyBorder="1" applyAlignment="1">
      <alignment horizontal="center" vertical="center" wrapText="1"/>
    </xf>
    <xf numFmtId="2" fontId="36" fillId="36" borderId="26" xfId="98" applyNumberFormat="1" applyFont="1" applyFill="1" applyBorder="1" applyAlignment="1">
      <alignment horizontal="center" vertical="center" wrapText="1"/>
    </xf>
    <xf numFmtId="14" fontId="60" fillId="7" borderId="25" xfId="98" applyNumberFormat="1" applyFont="1" applyFill="1" applyBorder="1" applyAlignment="1">
      <alignment horizontal="right"/>
    </xf>
    <xf numFmtId="167" fontId="74" fillId="36" borderId="10" xfId="102" applyNumberFormat="1" applyFont="1" applyFill="1" applyBorder="1" applyAlignment="1">
      <alignment horizontal="left"/>
    </xf>
    <xf numFmtId="168" fontId="64" fillId="36" borderId="10" xfId="102" applyNumberFormat="1" applyFont="1" applyFill="1" applyBorder="1" applyAlignment="1">
      <alignment horizontal="center" vertical="center" wrapText="1"/>
    </xf>
    <xf numFmtId="0" fontId="47" fillId="34" borderId="0" xfId="0" applyFont="1" applyFill="1"/>
    <xf numFmtId="41" fontId="3" fillId="13" borderId="10" xfId="59" applyNumberFormat="1" applyFont="1" applyFill="1" applyBorder="1" applyAlignment="1">
      <alignment horizontal="right"/>
    </xf>
    <xf numFmtId="49" fontId="64" fillId="36" borderId="28" xfId="100" applyNumberFormat="1" applyFont="1" applyFill="1" applyBorder="1" applyAlignment="1">
      <alignment horizontal="center" vertical="center" wrapText="1"/>
    </xf>
    <xf numFmtId="49" fontId="64" fillId="36" borderId="32" xfId="100" applyNumberFormat="1" applyFont="1" applyFill="1" applyBorder="1" applyAlignment="1">
      <alignment horizontal="center" vertical="center" wrapText="1"/>
    </xf>
    <xf numFmtId="49" fontId="64" fillId="36" borderId="24" xfId="100" applyNumberFormat="1" applyFont="1" applyFill="1" applyBorder="1" applyAlignment="1">
      <alignment horizontal="center" vertical="top" wrapText="1"/>
    </xf>
    <xf numFmtId="0" fontId="48" fillId="0" borderId="10" xfId="0" applyFont="1" applyBorder="1" applyAlignment="1" applyProtection="1">
      <alignment horizontal="center" wrapText="1"/>
      <protection locked="0"/>
    </xf>
    <xf numFmtId="49" fontId="71" fillId="43" borderId="10" xfId="100" applyNumberFormat="1" applyFont="1" applyFill="1" applyBorder="1" applyAlignment="1">
      <alignment horizontal="center" vertical="center" wrapText="1"/>
    </xf>
    <xf numFmtId="49" fontId="71" fillId="44" borderId="10" xfId="100" applyNumberFormat="1" applyFont="1" applyFill="1" applyBorder="1" applyAlignment="1">
      <alignment horizontal="center" vertical="center" wrapText="1"/>
    </xf>
    <xf numFmtId="49" fontId="36" fillId="39" borderId="10" xfId="100" applyNumberFormat="1" applyFont="1" applyFill="1" applyBorder="1" applyAlignment="1">
      <alignment horizontal="left" vertical="center" wrapText="1"/>
    </xf>
    <xf numFmtId="49" fontId="3" fillId="38" borderId="10" xfId="100" applyNumberFormat="1" applyFont="1" applyFill="1" applyBorder="1" applyAlignment="1">
      <alignment horizontal="left" vertical="center" wrapText="1"/>
    </xf>
    <xf numFmtId="168" fontId="36" fillId="36" borderId="33" xfId="97" applyNumberFormat="1" applyFont="1" applyFill="1" applyBorder="1" applyAlignment="1">
      <alignment horizontal="center" vertical="center" wrapText="1"/>
    </xf>
    <xf numFmtId="168" fontId="36" fillId="36" borderId="10" xfId="97" applyNumberFormat="1" applyFont="1" applyFill="1" applyBorder="1" applyAlignment="1">
      <alignment horizontal="center" vertical="center" wrapText="1"/>
    </xf>
    <xf numFmtId="49" fontId="75" fillId="42" borderId="10" xfId="114" applyNumberFormat="1" applyFont="1" applyFill="1" applyBorder="1"/>
    <xf numFmtId="49" fontId="75" fillId="42" borderId="40" xfId="114" applyNumberFormat="1" applyFont="1" applyFill="1" applyBorder="1"/>
    <xf numFmtId="49" fontId="75" fillId="42" borderId="10" xfId="114" applyNumberFormat="1" applyFont="1" applyFill="1" applyBorder="1" applyAlignment="1">
      <alignment wrapText="1"/>
    </xf>
    <xf numFmtId="41" fontId="75" fillId="42" borderId="10" xfId="114" applyNumberFormat="1" applyFont="1" applyFill="1" applyBorder="1"/>
    <xf numFmtId="168" fontId="71" fillId="42" borderId="10" xfId="114" applyNumberFormat="1" applyFont="1" applyFill="1" applyBorder="1"/>
    <xf numFmtId="0" fontId="76" fillId="0" borderId="0" xfId="114" applyFont="1" applyFill="1" applyBorder="1"/>
    <xf numFmtId="10" fontId="76" fillId="41" borderId="10" xfId="114" applyNumberFormat="1" applyFont="1" applyFill="1" applyBorder="1"/>
    <xf numFmtId="168" fontId="10" fillId="36" borderId="11" xfId="97" quotePrefix="1" applyNumberFormat="1" applyFont="1" applyFill="1" applyBorder="1" applyAlignment="1">
      <alignment horizontal="left" vertical="center" wrapText="1" indent="1"/>
    </xf>
    <xf numFmtId="10" fontId="72" fillId="41" borderId="10" xfId="113" applyNumberFormat="1" applyFont="1" applyFill="1" applyBorder="1"/>
    <xf numFmtId="168" fontId="36" fillId="36" borderId="27" xfId="97" applyNumberFormat="1" applyFont="1" applyFill="1" applyBorder="1" applyAlignment="1">
      <alignment horizontal="center" vertical="center" wrapText="1"/>
    </xf>
    <xf numFmtId="1" fontId="36" fillId="36" borderId="10" xfId="97" applyNumberFormat="1" applyFont="1" applyFill="1" applyBorder="1" applyAlignment="1">
      <alignment horizontal="center" vertical="center" wrapText="1"/>
    </xf>
    <xf numFmtId="172" fontId="72" fillId="41" borderId="10" xfId="113" applyNumberFormat="1" applyFont="1" applyFill="1" applyBorder="1"/>
    <xf numFmtId="168" fontId="36" fillId="36" borderId="10" xfId="97" applyNumberFormat="1" applyFont="1" applyFill="1" applyBorder="1" applyAlignment="1">
      <alignment horizontal="left" vertical="center" wrapText="1"/>
    </xf>
    <xf numFmtId="168" fontId="10" fillId="36" borderId="10" xfId="97" quotePrefix="1" applyNumberFormat="1" applyFont="1" applyFill="1" applyBorder="1" applyAlignment="1">
      <alignment horizontal="left" vertical="center" wrapText="1" indent="3"/>
    </xf>
    <xf numFmtId="168" fontId="64" fillId="36" borderId="10" xfId="97" applyNumberFormat="1" applyFont="1" applyFill="1" applyBorder="1" applyAlignment="1">
      <alignment horizontal="left" vertical="center" wrapText="1"/>
    </xf>
    <xf numFmtId="168" fontId="61" fillId="36" borderId="10" xfId="97" quotePrefix="1" applyNumberFormat="1" applyFont="1" applyFill="1" applyBorder="1" applyAlignment="1">
      <alignment horizontal="left" vertical="center" wrapText="1" indent="1"/>
    </xf>
    <xf numFmtId="172" fontId="72" fillId="41" borderId="10" xfId="107" applyNumberFormat="1" applyFont="1" applyFill="1" applyBorder="1" applyAlignment="1">
      <alignment horizontal="right"/>
    </xf>
    <xf numFmtId="41" fontId="60" fillId="7" borderId="10" xfId="59" applyNumberFormat="1" applyFont="1" applyFill="1" applyBorder="1" applyAlignment="1">
      <alignment horizontal="left" indent="1"/>
    </xf>
    <xf numFmtId="41" fontId="6" fillId="13" borderId="10" xfId="59" applyNumberFormat="1" applyFont="1" applyFill="1" applyBorder="1" applyAlignment="1"/>
    <xf numFmtId="0" fontId="60" fillId="7" borderId="10" xfId="97" applyFont="1" applyFill="1" applyBorder="1" applyAlignment="1">
      <alignment horizontal="right" indent="1"/>
    </xf>
    <xf numFmtId="14" fontId="60" fillId="7" borderId="25" xfId="97" applyNumberFormat="1" applyFont="1" applyFill="1" applyBorder="1" applyAlignment="1">
      <alignment horizontal="right"/>
    </xf>
    <xf numFmtId="0" fontId="60" fillId="7" borderId="25" xfId="97" applyFont="1" applyFill="1" applyBorder="1" applyAlignment="1">
      <alignment horizontal="right" indent="1"/>
    </xf>
    <xf numFmtId="167" fontId="60" fillId="7" borderId="10" xfId="98" applyNumberFormat="1" applyFont="1" applyFill="1" applyBorder="1" applyAlignment="1">
      <alignment horizontal="right" indent="1"/>
    </xf>
    <xf numFmtId="0" fontId="60" fillId="7" borderId="25" xfId="98" applyFont="1" applyFill="1" applyBorder="1" applyAlignment="1">
      <alignment horizontal="right" indent="1"/>
    </xf>
    <xf numFmtId="0" fontId="36" fillId="36" borderId="26" xfId="97" applyFont="1" applyFill="1" applyBorder="1" applyAlignment="1">
      <alignment horizontal="center" vertical="center" wrapText="1"/>
    </xf>
    <xf numFmtId="0" fontId="36" fillId="36" borderId="10" xfId="97" applyFont="1" applyFill="1" applyBorder="1" applyAlignment="1">
      <alignment horizontal="center" vertical="center" wrapText="1"/>
    </xf>
    <xf numFmtId="1" fontId="60" fillId="7" borderId="10" xfId="102" applyNumberFormat="1" applyFont="1" applyFill="1" applyBorder="1" applyAlignment="1">
      <alignment horizontal="right"/>
    </xf>
    <xf numFmtId="0" fontId="60" fillId="7" borderId="10" xfId="102" applyFont="1" applyFill="1" applyBorder="1" applyAlignment="1">
      <alignment horizontal="right" indent="1"/>
    </xf>
    <xf numFmtId="0" fontId="60" fillId="7" borderId="10" xfId="102" applyFont="1" applyFill="1" applyBorder="1" applyAlignment="1">
      <alignment horizontal="right"/>
    </xf>
    <xf numFmtId="41" fontId="1" fillId="9" borderId="0" xfId="100" applyNumberFormat="1"/>
    <xf numFmtId="167" fontId="61" fillId="36" borderId="28" xfId="59" applyNumberFormat="1" applyFont="1" applyFill="1" applyBorder="1" applyAlignment="1">
      <alignment horizontal="center" vertical="center"/>
    </xf>
    <xf numFmtId="0" fontId="61" fillId="0" borderId="0" xfId="0" applyFont="1"/>
    <xf numFmtId="14" fontId="60" fillId="7" borderId="10" xfId="100" applyNumberFormat="1" applyFont="1" applyFill="1" applyBorder="1" applyAlignment="1">
      <alignment horizontal="left" indent="1"/>
    </xf>
    <xf numFmtId="0" fontId="6" fillId="39" borderId="10" xfId="97" applyFont="1" applyFill="1" applyBorder="1" applyAlignment="1">
      <alignment horizontal="left" indent="1"/>
    </xf>
    <xf numFmtId="0" fontId="6" fillId="38" borderId="11" xfId="97" applyFont="1" applyFill="1" applyBorder="1" applyAlignment="1">
      <alignment horizontal="left" indent="1"/>
    </xf>
    <xf numFmtId="0" fontId="6" fillId="7" borderId="10" xfId="59" applyNumberFormat="1" applyFont="1" applyFill="1" applyBorder="1" applyAlignment="1">
      <alignment horizontal="left" indent="1"/>
    </xf>
    <xf numFmtId="0" fontId="60" fillId="7" borderId="10" xfId="59" applyNumberFormat="1" applyFont="1" applyFill="1" applyBorder="1" applyAlignment="1">
      <alignment horizontal="right" indent="1"/>
    </xf>
    <xf numFmtId="0" fontId="6" fillId="39" borderId="10" xfId="97" applyFont="1" applyFill="1" applyBorder="1" applyAlignment="1">
      <alignment horizontal="left"/>
    </xf>
    <xf numFmtId="164" fontId="6" fillId="13" borderId="10" xfId="59" applyNumberFormat="1" applyFont="1" applyFill="1" applyBorder="1" applyAlignment="1">
      <alignment horizontal="right"/>
    </xf>
    <xf numFmtId="164" fontId="60" fillId="7" borderId="10" xfId="59" applyNumberFormat="1" applyFont="1" applyFill="1" applyBorder="1" applyAlignment="1">
      <alignment horizontal="right"/>
    </xf>
    <xf numFmtId="164" fontId="3" fillId="13" borderId="10" xfId="59" applyNumberFormat="1" applyFont="1" applyFill="1" applyBorder="1" applyAlignment="1">
      <alignment horizontal="right"/>
    </xf>
    <xf numFmtId="164" fontId="6" fillId="38" borderId="27" xfId="59" applyNumberFormat="1" applyFont="1" applyFill="1" applyBorder="1" applyAlignment="1">
      <alignment horizontal="center"/>
    </xf>
    <xf numFmtId="164" fontId="6" fillId="38" borderId="25" xfId="59" applyNumberFormat="1" applyFont="1" applyFill="1" applyBorder="1" applyAlignment="1">
      <alignment horizontal="center"/>
    </xf>
    <xf numFmtId="164" fontId="72" fillId="41" borderId="10" xfId="113" applyNumberFormat="1" applyFont="1" applyFill="1" applyBorder="1"/>
    <xf numFmtId="164" fontId="76" fillId="41" borderId="10" xfId="114" applyNumberFormat="1" applyFont="1" applyFill="1" applyBorder="1"/>
    <xf numFmtId="164" fontId="72" fillId="41" borderId="27" xfId="113" applyNumberFormat="1" applyFont="1" applyFill="1" applyBorder="1"/>
    <xf numFmtId="164" fontId="76" fillId="41" borderId="27" xfId="114" applyNumberFormat="1" applyFont="1" applyFill="1" applyBorder="1"/>
    <xf numFmtId="164" fontId="72" fillId="0" borderId="0" xfId="113" applyNumberFormat="1" applyFont="1" applyFill="1" applyBorder="1"/>
    <xf numFmtId="164" fontId="6" fillId="35" borderId="25" xfId="59" applyNumberFormat="1" applyFont="1" applyFill="1" applyBorder="1" applyAlignment="1">
      <alignment horizontal="right"/>
    </xf>
    <xf numFmtId="164" fontId="60" fillId="7" borderId="25" xfId="59" applyNumberFormat="1" applyFont="1" applyFill="1" applyBorder="1" applyAlignment="1">
      <alignment horizontal="right"/>
    </xf>
    <xf numFmtId="164" fontId="60" fillId="7" borderId="25" xfId="97" applyNumberFormat="1" applyFont="1" applyFill="1" applyBorder="1" applyAlignment="1">
      <alignment horizontal="right"/>
    </xf>
    <xf numFmtId="164" fontId="62" fillId="13" borderId="10" xfId="59" applyNumberFormat="1" applyFont="1" applyFill="1" applyBorder="1" applyAlignment="1">
      <alignment horizontal="right"/>
    </xf>
    <xf numFmtId="164" fontId="60" fillId="7" borderId="10" xfId="100" applyNumberFormat="1" applyFont="1" applyFill="1" applyBorder="1" applyAlignment="1">
      <alignment horizontal="right"/>
    </xf>
    <xf numFmtId="164" fontId="60" fillId="7" borderId="10" xfId="59" applyNumberFormat="1" applyFont="1" applyFill="1" applyBorder="1" applyAlignment="1"/>
    <xf numFmtId="164" fontId="6" fillId="46" borderId="10" xfId="59" applyNumberFormat="1" applyFont="1" applyFill="1" applyBorder="1" applyAlignment="1"/>
    <xf numFmtId="164" fontId="6" fillId="13" borderId="10" xfId="59" applyNumberFormat="1" applyFont="1" applyFill="1" applyBorder="1" applyAlignment="1"/>
    <xf numFmtId="10" fontId="60" fillId="7" borderId="10" xfId="59" applyNumberFormat="1" applyFont="1" applyFill="1" applyBorder="1" applyAlignment="1"/>
    <xf numFmtId="10" fontId="6" fillId="46" borderId="10" xfId="59" applyNumberFormat="1" applyFont="1" applyFill="1" applyBorder="1" applyAlignment="1"/>
    <xf numFmtId="164" fontId="38" fillId="13" borderId="10" xfId="59" applyNumberFormat="1" applyFont="1" applyFill="1" applyBorder="1" applyAlignment="1"/>
    <xf numFmtId="164" fontId="63" fillId="38" borderId="27" xfId="62" applyNumberFormat="1" applyFont="1" applyFill="1" applyBorder="1" applyAlignment="1">
      <alignment horizontal="center" vertical="center"/>
    </xf>
    <xf numFmtId="164" fontId="63" fillId="38" borderId="25" xfId="62" applyNumberFormat="1" applyFont="1" applyFill="1" applyBorder="1" applyAlignment="1">
      <alignment horizontal="center" vertical="center"/>
    </xf>
    <xf numFmtId="164" fontId="60" fillId="7" borderId="10" xfId="59" applyNumberFormat="1" applyFont="1" applyFill="1" applyBorder="1"/>
    <xf numFmtId="164" fontId="36" fillId="36" borderId="26" xfId="98" applyNumberFormat="1" applyFont="1" applyFill="1" applyBorder="1" applyAlignment="1">
      <alignment horizontal="center" vertical="center" wrapText="1"/>
    </xf>
    <xf numFmtId="164" fontId="37" fillId="13" borderId="10" xfId="59" applyNumberFormat="1" applyFont="1" applyFill="1" applyBorder="1" applyAlignment="1"/>
    <xf numFmtId="164" fontId="60" fillId="7" borderId="25" xfId="98" applyNumberFormat="1" applyFont="1" applyFill="1" applyBorder="1" applyAlignment="1">
      <alignment horizontal="right"/>
    </xf>
    <xf numFmtId="164" fontId="60" fillId="7" borderId="10" xfId="102" applyNumberFormat="1" applyFont="1" applyFill="1" applyBorder="1" applyAlignment="1">
      <alignment horizontal="right"/>
    </xf>
    <xf numFmtId="164" fontId="6" fillId="35" borderId="10" xfId="59" applyNumberFormat="1" applyFont="1" applyFill="1" applyBorder="1" applyAlignment="1">
      <alignment horizontal="right"/>
    </xf>
    <xf numFmtId="164" fontId="3" fillId="13" borderId="10" xfId="102" applyNumberFormat="1" applyFont="1" applyFill="1" applyBorder="1" applyAlignment="1">
      <alignment horizontal="right"/>
    </xf>
    <xf numFmtId="166" fontId="6" fillId="13" borderId="10" xfId="59" applyNumberFormat="1" applyFont="1" applyFill="1" applyBorder="1" applyAlignment="1">
      <alignment horizontal="right"/>
    </xf>
    <xf numFmtId="164" fontId="60" fillId="7" borderId="10" xfId="59" applyNumberFormat="1" applyFont="1" applyFill="1" applyBorder="1" applyAlignment="1">
      <alignment horizontal="left" indent="1"/>
    </xf>
    <xf numFmtId="164" fontId="3" fillId="38" borderId="27" xfId="59" applyNumberFormat="1" applyFont="1" applyFill="1" applyBorder="1" applyAlignment="1">
      <alignment horizontal="center" vertical="center" wrapText="1"/>
    </xf>
    <xf numFmtId="164" fontId="8" fillId="35" borderId="0" xfId="59" applyNumberFormat="1" applyFont="1" applyFill="1" applyBorder="1" applyAlignment="1" applyProtection="1">
      <alignment horizontal="right"/>
      <protection locked="0"/>
    </xf>
    <xf numFmtId="164" fontId="3" fillId="38" borderId="25" xfId="59" applyNumberFormat="1" applyFont="1" applyFill="1" applyBorder="1" applyAlignment="1">
      <alignment horizontal="center" vertical="center" wrapText="1"/>
    </xf>
    <xf numFmtId="164" fontId="8" fillId="35" borderId="34" xfId="59" applyNumberFormat="1" applyFont="1" applyFill="1" applyBorder="1" applyAlignment="1" applyProtection="1">
      <alignment horizontal="right"/>
      <protection locked="0"/>
    </xf>
    <xf numFmtId="43" fontId="38" fillId="13" borderId="10" xfId="59" applyFont="1" applyFill="1" applyBorder="1" applyAlignment="1"/>
    <xf numFmtId="173" fontId="72" fillId="41" borderId="10" xfId="113" applyNumberFormat="1" applyFont="1" applyFill="1" applyBorder="1"/>
    <xf numFmtId="173" fontId="10" fillId="36" borderId="10" xfId="97" quotePrefix="1" applyNumberFormat="1" applyFont="1" applyFill="1" applyBorder="1" applyAlignment="1">
      <alignment horizontal="left" vertical="center" wrapText="1" indent="1"/>
    </xf>
    <xf numFmtId="41" fontId="77" fillId="0" borderId="0" xfId="114" applyNumberFormat="1" applyFont="1" applyFill="1" applyBorder="1"/>
    <xf numFmtId="0" fontId="78" fillId="34" borderId="0" xfId="0" applyFont="1" applyFill="1" applyAlignment="1">
      <alignment horizontal="left" indent="1"/>
    </xf>
    <xf numFmtId="0" fontId="40" fillId="34" borderId="0" xfId="0" applyFont="1" applyFill="1" applyAlignment="1">
      <alignment horizontal="left" indent="1"/>
    </xf>
    <xf numFmtId="0" fontId="68" fillId="0" borderId="0" xfId="0" applyFont="1"/>
    <xf numFmtId="0" fontId="60" fillId="7" borderId="10" xfId="59" applyNumberFormat="1" applyFont="1" applyFill="1" applyBorder="1" applyAlignment="1">
      <alignment horizontal="right"/>
    </xf>
    <xf numFmtId="0" fontId="60" fillId="7" borderId="10" xfId="102" applyFont="1" applyFill="1" applyBorder="1" applyAlignment="1">
      <alignment vertical="top"/>
    </xf>
    <xf numFmtId="0" fontId="65" fillId="9" borderId="0" xfId="95" applyFont="1" applyAlignment="1">
      <alignment horizontal="left" indent="1"/>
    </xf>
    <xf numFmtId="0" fontId="65" fillId="9" borderId="0" xfId="95" applyFont="1"/>
    <xf numFmtId="0" fontId="79" fillId="9" borderId="0" xfId="95" applyFont="1"/>
    <xf numFmtId="49" fontId="61" fillId="36" borderId="10" xfId="97" applyNumberFormat="1" applyFont="1" applyFill="1" applyBorder="1" applyAlignment="1">
      <alignment horizontal="left" indent="1"/>
    </xf>
    <xf numFmtId="0" fontId="64" fillId="38" borderId="27" xfId="98" applyFont="1" applyFill="1" applyBorder="1"/>
    <xf numFmtId="49" fontId="61" fillId="36" borderId="10" xfId="98" applyNumberFormat="1" applyFont="1" applyFill="1" applyBorder="1" applyAlignment="1">
      <alignment horizontal="left" indent="1"/>
    </xf>
    <xf numFmtId="49" fontId="61" fillId="31" borderId="10" xfId="98" applyNumberFormat="1" applyFont="1" applyFill="1" applyBorder="1" applyAlignment="1">
      <alignment horizontal="left" indent="1"/>
    </xf>
    <xf numFmtId="2" fontId="64" fillId="36" borderId="26" xfId="98" applyNumberFormat="1" applyFont="1" applyFill="1" applyBorder="1" applyAlignment="1">
      <alignment horizontal="left" vertical="center" wrapText="1"/>
    </xf>
    <xf numFmtId="41" fontId="61" fillId="36" borderId="11" xfId="98" applyNumberFormat="1" applyFont="1" applyFill="1" applyBorder="1" applyAlignment="1">
      <alignment horizontal="left" indent="1"/>
    </xf>
    <xf numFmtId="41" fontId="61" fillId="31" borderId="10" xfId="98" applyNumberFormat="1" applyFont="1" applyFill="1" applyBorder="1" applyAlignment="1">
      <alignment horizontal="left" indent="1"/>
    </xf>
    <xf numFmtId="41" fontId="3" fillId="38" borderId="27" xfId="98" applyNumberFormat="1" applyFont="1" applyFill="1" applyBorder="1"/>
    <xf numFmtId="41" fontId="64" fillId="31" borderId="10" xfId="98" applyNumberFormat="1" applyFont="1" applyFill="1" applyBorder="1" applyAlignment="1">
      <alignment horizontal="left"/>
    </xf>
    <xf numFmtId="41" fontId="3" fillId="38" borderId="27" xfId="98" applyNumberFormat="1" applyFont="1" applyFill="1" applyBorder="1" applyAlignment="1">
      <alignment horizontal="left"/>
    </xf>
    <xf numFmtId="2" fontId="61" fillId="36" borderId="28" xfId="59" applyNumberFormat="1" applyFont="1" applyFill="1" applyBorder="1" applyAlignment="1">
      <alignment horizontal="center" vertical="center"/>
    </xf>
    <xf numFmtId="1" fontId="61" fillId="36" borderId="28" xfId="59" applyNumberFormat="1" applyFont="1" applyFill="1" applyBorder="1" applyAlignment="1">
      <alignment horizontal="center" vertical="center"/>
    </xf>
    <xf numFmtId="49" fontId="61" fillId="36" borderId="10" xfId="102" applyNumberFormat="1" applyFont="1" applyFill="1" applyBorder="1" applyAlignment="1">
      <alignment horizontal="left" vertical="center" wrapText="1" indent="1"/>
    </xf>
    <xf numFmtId="49" fontId="64" fillId="32" borderId="10" xfId="100" applyNumberFormat="1" applyFont="1" applyFill="1" applyBorder="1" applyAlignment="1">
      <alignment horizontal="center" vertical="center" wrapText="1"/>
    </xf>
    <xf numFmtId="49" fontId="64" fillId="32" borderId="32" xfId="100" applyNumberFormat="1" applyFont="1" applyFill="1" applyBorder="1" applyAlignment="1">
      <alignment horizontal="center" vertical="center" wrapText="1"/>
    </xf>
    <xf numFmtId="49" fontId="64" fillId="47" borderId="32" xfId="100" applyNumberFormat="1" applyFont="1" applyFill="1" applyBorder="1" applyAlignment="1">
      <alignment horizontal="center" vertical="center" wrapText="1"/>
    </xf>
    <xf numFmtId="49" fontId="64" fillId="48" borderId="32" xfId="100" applyNumberFormat="1" applyFont="1" applyFill="1" applyBorder="1" applyAlignment="1">
      <alignment horizontal="center" vertical="center" wrapText="1"/>
    </xf>
    <xf numFmtId="49" fontId="64" fillId="32" borderId="27" xfId="100" applyNumberFormat="1" applyFont="1" applyFill="1" applyBorder="1" applyAlignment="1">
      <alignment horizontal="center" vertical="center" wrapText="1"/>
    </xf>
    <xf numFmtId="49" fontId="64" fillId="47" borderId="27" xfId="100" applyNumberFormat="1" applyFont="1" applyFill="1" applyBorder="1" applyAlignment="1">
      <alignment horizontal="center" vertical="center" wrapText="1"/>
    </xf>
    <xf numFmtId="49" fontId="64" fillId="47" borderId="11" xfId="100" applyNumberFormat="1" applyFont="1" applyFill="1" applyBorder="1" applyAlignment="1">
      <alignment horizontal="center" vertical="center" wrapText="1"/>
    </xf>
    <xf numFmtId="49" fontId="64" fillId="47" borderId="25" xfId="100" applyNumberFormat="1" applyFont="1" applyFill="1" applyBorder="1" applyAlignment="1">
      <alignment horizontal="center" vertical="center" wrapText="1"/>
    </xf>
    <xf numFmtId="49" fontId="64" fillId="48" borderId="27" xfId="100" applyNumberFormat="1" applyFont="1" applyFill="1" applyBorder="1" applyAlignment="1">
      <alignment horizontal="center" vertical="center" wrapText="1"/>
    </xf>
    <xf numFmtId="49" fontId="64" fillId="48" borderId="11" xfId="100" applyNumberFormat="1" applyFont="1" applyFill="1" applyBorder="1" applyAlignment="1">
      <alignment horizontal="center" vertical="center" wrapText="1"/>
    </xf>
    <xf numFmtId="49" fontId="64" fillId="48" borderId="25" xfId="100" applyNumberFormat="1" applyFont="1" applyFill="1" applyBorder="1" applyAlignment="1">
      <alignment horizontal="center" vertical="center" wrapText="1"/>
    </xf>
    <xf numFmtId="0" fontId="43" fillId="35" borderId="0" xfId="98" applyFont="1" applyFill="1"/>
    <xf numFmtId="0" fontId="44" fillId="35" borderId="0" xfId="98" applyFont="1" applyFill="1"/>
    <xf numFmtId="14" fontId="43" fillId="35" borderId="0" xfId="98" applyNumberFormat="1" applyFont="1" applyFill="1"/>
    <xf numFmtId="14" fontId="43" fillId="35" borderId="0" xfId="98" applyNumberFormat="1" applyFont="1" applyFill="1" applyAlignment="1">
      <alignment horizontal="left"/>
    </xf>
    <xf numFmtId="0" fontId="49" fillId="9" borderId="0" xfId="97" applyFont="1"/>
    <xf numFmtId="10" fontId="3" fillId="13" borderId="10" xfId="107" applyNumberFormat="1" applyFont="1" applyFill="1" applyBorder="1" applyAlignment="1">
      <alignment horizontal="right"/>
    </xf>
    <xf numFmtId="3" fontId="60" fillId="7" borderId="10" xfId="100" applyNumberFormat="1" applyFont="1" applyFill="1" applyBorder="1"/>
    <xf numFmtId="166" fontId="3" fillId="13" borderId="10" xfId="59" applyNumberFormat="1" applyFont="1" applyFill="1" applyBorder="1" applyAlignment="1">
      <alignment horizontal="right"/>
    </xf>
    <xf numFmtId="164" fontId="3" fillId="13" borderId="10" xfId="59" applyNumberFormat="1" applyFont="1" applyFill="1" applyBorder="1" applyAlignment="1"/>
    <xf numFmtId="169" fontId="60" fillId="7" borderId="10" xfId="100" applyNumberFormat="1" applyFont="1" applyFill="1" applyBorder="1" applyAlignment="1">
      <alignment horizontal="left" indent="1"/>
    </xf>
    <xf numFmtId="164" fontId="63" fillId="35" borderId="10" xfId="113" applyNumberFormat="1" applyFont="1" applyFill="1" applyBorder="1"/>
    <xf numFmtId="173" fontId="63" fillId="35" borderId="10" xfId="113" applyNumberFormat="1" applyFont="1" applyFill="1" applyBorder="1"/>
    <xf numFmtId="0" fontId="60" fillId="45" borderId="10" xfId="100" applyFont="1" applyFill="1" applyBorder="1" applyAlignment="1">
      <alignment horizontal="left" vertical="center" wrapText="1" indent="1"/>
    </xf>
    <xf numFmtId="0" fontId="60" fillId="45" borderId="10" xfId="59" applyNumberFormat="1" applyFont="1" applyFill="1" applyBorder="1" applyAlignment="1"/>
    <xf numFmtId="0" fontId="81" fillId="38" borderId="27" xfId="59" applyNumberFormat="1" applyFont="1" applyFill="1" applyBorder="1" applyAlignment="1">
      <alignment horizontal="center" vertical="center" wrapText="1"/>
    </xf>
    <xf numFmtId="1" fontId="60" fillId="33" borderId="0" xfId="92" applyFont="1" applyFill="1"/>
    <xf numFmtId="1" fontId="60" fillId="0" borderId="0" xfId="92" applyFont="1"/>
    <xf numFmtId="0" fontId="1" fillId="0" borderId="0" xfId="0" applyFont="1" applyAlignment="1">
      <alignment horizontal="left" vertical="top" wrapText="1"/>
    </xf>
    <xf numFmtId="0" fontId="1" fillId="0" borderId="0" xfId="0" applyFont="1" applyAlignment="1">
      <alignment vertical="top" wrapText="1"/>
    </xf>
    <xf numFmtId="1" fontId="1" fillId="0" borderId="0" xfId="92" applyFont="1" applyAlignment="1">
      <alignment horizontal="center" vertical="top"/>
    </xf>
    <xf numFmtId="0" fontId="1" fillId="0" borderId="0" xfId="0" applyFont="1" applyAlignment="1">
      <alignment horizontal="left" vertical="top"/>
    </xf>
    <xf numFmtId="1" fontId="1" fillId="0" borderId="0" xfId="92" applyFont="1" applyAlignment="1">
      <alignment horizontal="left" vertical="top"/>
    </xf>
    <xf numFmtId="0" fontId="1" fillId="0" borderId="0" xfId="0" applyFont="1" applyAlignment="1">
      <alignment vertical="top"/>
    </xf>
    <xf numFmtId="14" fontId="1" fillId="0" borderId="0" xfId="0" applyNumberFormat="1" applyFont="1" applyAlignment="1">
      <alignment horizontal="left" vertical="top"/>
    </xf>
    <xf numFmtId="0" fontId="1" fillId="0" borderId="0" xfId="0" applyFont="1" applyAlignment="1">
      <alignment horizontal="center" vertical="top" wrapText="1"/>
    </xf>
    <xf numFmtId="1" fontId="1" fillId="0" borderId="0" xfId="92" applyFont="1" applyAlignment="1">
      <alignment vertical="top"/>
    </xf>
    <xf numFmtId="1" fontId="1" fillId="0" borderId="0" xfId="92" applyFont="1" applyAlignment="1">
      <alignment vertical="top" wrapText="1"/>
    </xf>
    <xf numFmtId="14" fontId="1" fillId="0" borderId="0" xfId="92" applyNumberFormat="1" applyFont="1" applyAlignment="1">
      <alignment vertical="top"/>
    </xf>
    <xf numFmtId="167" fontId="1" fillId="7" borderId="10" xfId="102" applyNumberFormat="1" applyFill="1" applyBorder="1" applyAlignment="1">
      <alignment horizontal="right" indent="1"/>
    </xf>
    <xf numFmtId="167" fontId="1" fillId="7" borderId="10" xfId="102" applyNumberFormat="1" applyFill="1" applyBorder="1" applyAlignment="1">
      <alignment horizontal="left" indent="1"/>
    </xf>
    <xf numFmtId="14" fontId="1" fillId="7" borderId="10" xfId="102" applyNumberFormat="1" applyFill="1" applyBorder="1" applyAlignment="1">
      <alignment horizontal="right"/>
    </xf>
    <xf numFmtId="167" fontId="1" fillId="7" borderId="10" xfId="102" applyNumberFormat="1" applyFill="1" applyBorder="1" applyAlignment="1">
      <alignment horizontal="right"/>
    </xf>
    <xf numFmtId="43" fontId="1" fillId="7" borderId="10" xfId="59" applyFont="1" applyFill="1" applyBorder="1" applyAlignment="1">
      <alignment horizontal="right"/>
    </xf>
    <xf numFmtId="43" fontId="60" fillId="7" borderId="10" xfId="59" applyFont="1" applyFill="1" applyBorder="1" applyAlignment="1">
      <alignment horizontal="right"/>
    </xf>
    <xf numFmtId="167" fontId="1" fillId="55" borderId="10" xfId="102" applyNumberFormat="1" applyFill="1" applyBorder="1" applyAlignment="1">
      <alignment horizontal="right"/>
    </xf>
    <xf numFmtId="174" fontId="60" fillId="7" borderId="10" xfId="59" applyNumberFormat="1" applyFont="1" applyFill="1" applyBorder="1" applyAlignment="1">
      <alignment horizontal="right"/>
    </xf>
    <xf numFmtId="169" fontId="82" fillId="7" borderId="10" xfId="100" applyNumberFormat="1" applyFont="1" applyFill="1" applyBorder="1" applyAlignment="1">
      <alignment wrapText="1"/>
    </xf>
    <xf numFmtId="3" fontId="82" fillId="7" borderId="10" xfId="100" applyNumberFormat="1" applyFont="1" applyFill="1" applyBorder="1" applyAlignment="1">
      <alignment horizontal="center"/>
    </xf>
    <xf numFmtId="169" fontId="82" fillId="7" borderId="10" xfId="100" applyNumberFormat="1" applyFont="1" applyFill="1" applyBorder="1"/>
    <xf numFmtId="169" fontId="82" fillId="7" borderId="10" xfId="100" applyNumberFormat="1" applyFont="1" applyFill="1" applyBorder="1" applyAlignment="1">
      <alignment horizontal="center"/>
    </xf>
    <xf numFmtId="14" fontId="82" fillId="7" borderId="10" xfId="100" applyNumberFormat="1" applyFont="1" applyFill="1" applyBorder="1" applyAlignment="1">
      <alignment horizontal="left"/>
    </xf>
    <xf numFmtId="169" fontId="82" fillId="7" borderId="10" xfId="100" applyNumberFormat="1" applyFont="1" applyFill="1" applyBorder="1" applyAlignment="1">
      <alignment horizontal="left" indent="1"/>
    </xf>
    <xf numFmtId="0" fontId="4" fillId="9" borderId="31" xfId="95" applyFont="1" applyBorder="1" applyProtection="1">
      <protection locked="0"/>
    </xf>
    <xf numFmtId="0" fontId="1" fillId="9" borderId="12" xfId="95" applyBorder="1"/>
    <xf numFmtId="0" fontId="1" fillId="9" borderId="14" xfId="95" applyBorder="1"/>
    <xf numFmtId="0" fontId="80" fillId="7" borderId="27" xfId="95" applyFont="1" applyFill="1" applyBorder="1"/>
    <xf numFmtId="0" fontId="60" fillId="7" borderId="27" xfId="94" applyFont="1" applyFill="1" applyBorder="1"/>
    <xf numFmtId="0" fontId="60" fillId="7" borderId="25" xfId="94" applyFont="1" applyFill="1" applyBorder="1"/>
    <xf numFmtId="14" fontId="80" fillId="54" borderId="27" xfId="95" applyNumberFormat="1" applyFont="1" applyFill="1" applyBorder="1"/>
    <xf numFmtId="14" fontId="60" fillId="54" borderId="27" xfId="94" applyNumberFormat="1" applyFont="1" applyFill="1" applyBorder="1"/>
    <xf numFmtId="14" fontId="60" fillId="54" borderId="25" xfId="94" applyNumberFormat="1" applyFont="1" applyFill="1" applyBorder="1"/>
    <xf numFmtId="14" fontId="80" fillId="7" borderId="27" xfId="95" applyNumberFormat="1" applyFont="1" applyFill="1" applyBorder="1"/>
    <xf numFmtId="14" fontId="60" fillId="7" borderId="27" xfId="94" applyNumberFormat="1" applyFont="1" applyFill="1" applyBorder="1"/>
    <xf numFmtId="14" fontId="60" fillId="7" borderId="25" xfId="94" applyNumberFormat="1" applyFont="1" applyFill="1" applyBorder="1"/>
    <xf numFmtId="0" fontId="65" fillId="36" borderId="11" xfId="95" applyFont="1" applyFill="1" applyBorder="1" applyAlignment="1">
      <alignment horizontal="left" vertical="center" wrapText="1"/>
    </xf>
    <xf numFmtId="0" fontId="65" fillId="36" borderId="25" xfId="95" applyFont="1" applyFill="1" applyBorder="1" applyAlignment="1">
      <alignment horizontal="left" vertical="center" wrapText="1"/>
    </xf>
    <xf numFmtId="0" fontId="80" fillId="7" borderId="27" xfId="95" applyFont="1" applyFill="1" applyBorder="1" applyAlignment="1">
      <alignment vertical="center"/>
    </xf>
    <xf numFmtId="0" fontId="60" fillId="7" borderId="27" xfId="94" applyFont="1" applyFill="1" applyBorder="1" applyAlignment="1">
      <alignment vertical="center"/>
    </xf>
    <xf numFmtId="0" fontId="60" fillId="7" borderId="25" xfId="94" applyFont="1" applyFill="1" applyBorder="1" applyAlignment="1">
      <alignment vertical="center"/>
    </xf>
    <xf numFmtId="0" fontId="65" fillId="36" borderId="27" xfId="95" applyFont="1" applyFill="1" applyBorder="1" applyAlignment="1">
      <alignment horizontal="left" vertical="center" wrapText="1"/>
    </xf>
    <xf numFmtId="0" fontId="6" fillId="0" borderId="0" xfId="95" applyFont="1" applyFill="1"/>
    <xf numFmtId="0" fontId="1" fillId="9" borderId="0" xfId="95"/>
    <xf numFmtId="0" fontId="80" fillId="7" borderId="10" xfId="95" applyFont="1" applyFill="1" applyBorder="1"/>
    <xf numFmtId="0" fontId="60" fillId="7" borderId="10" xfId="95" applyFont="1" applyFill="1" applyBorder="1"/>
    <xf numFmtId="0" fontId="9" fillId="0" borderId="0" xfId="95" applyFont="1" applyFill="1"/>
    <xf numFmtId="0" fontId="1" fillId="0" borderId="0" xfId="94" applyFill="1"/>
    <xf numFmtId="0" fontId="60" fillId="7" borderId="10" xfId="97" applyFont="1" applyFill="1" applyBorder="1" applyAlignment="1" applyProtection="1">
      <alignment horizontal="left"/>
      <protection locked="0"/>
    </xf>
    <xf numFmtId="0" fontId="10" fillId="36" borderId="0" xfId="97" applyFont="1" applyFill="1" applyAlignment="1">
      <alignment horizontal="right" indent="1"/>
    </xf>
    <xf numFmtId="0" fontId="10" fillId="36" borderId="34" xfId="97" applyFont="1" applyFill="1" applyBorder="1" applyAlignment="1">
      <alignment horizontal="right" indent="1"/>
    </xf>
    <xf numFmtId="0" fontId="60" fillId="7" borderId="11" xfId="97" applyFont="1" applyFill="1" applyBorder="1" applyAlignment="1" applyProtection="1">
      <alignment horizontal="left"/>
      <protection locked="0"/>
    </xf>
    <xf numFmtId="0" fontId="60" fillId="7" borderId="27" xfId="97" applyFont="1" applyFill="1" applyBorder="1" applyAlignment="1" applyProtection="1">
      <alignment horizontal="left"/>
      <protection locked="0"/>
    </xf>
    <xf numFmtId="0" fontId="60" fillId="7" borderId="25" xfId="97" applyFont="1" applyFill="1" applyBorder="1" applyAlignment="1" applyProtection="1">
      <alignment horizontal="left"/>
      <protection locked="0"/>
    </xf>
    <xf numFmtId="0" fontId="60" fillId="9" borderId="27" xfId="97" applyFont="1" applyBorder="1"/>
    <xf numFmtId="0" fontId="60" fillId="9" borderId="25" xfId="97" applyFont="1" applyBorder="1"/>
    <xf numFmtId="0" fontId="15" fillId="37" borderId="0" xfId="93" applyFont="1" applyFill="1" applyAlignment="1">
      <alignment horizontal="left" vertical="center"/>
    </xf>
    <xf numFmtId="0" fontId="3" fillId="49" borderId="10" xfId="112" applyNumberFormat="1" applyFont="1" applyFill="1" applyBorder="1" applyAlignment="1">
      <alignment horizontal="center" vertical="center"/>
    </xf>
    <xf numFmtId="0" fontId="3" fillId="50" borderId="10" xfId="112" applyNumberFormat="1" applyFont="1" applyFill="1" applyBorder="1" applyAlignment="1">
      <alignment horizontal="center" vertical="center"/>
    </xf>
    <xf numFmtId="0" fontId="4" fillId="0" borderId="0" xfId="99" applyFont="1" applyFill="1" applyAlignment="1">
      <alignment horizontal="left" vertical="center"/>
    </xf>
    <xf numFmtId="2" fontId="36" fillId="36" borderId="11" xfId="97" applyNumberFormat="1" applyFont="1" applyFill="1" applyBorder="1" applyAlignment="1">
      <alignment horizontal="center" vertical="center" wrapText="1"/>
    </xf>
    <xf numFmtId="2" fontId="36" fillId="36" borderId="27" xfId="97" applyNumberFormat="1" applyFont="1" applyFill="1" applyBorder="1" applyAlignment="1">
      <alignment horizontal="center" vertical="center" wrapText="1"/>
    </xf>
    <xf numFmtId="2" fontId="36" fillId="36" borderId="25" xfId="97" applyNumberFormat="1" applyFont="1" applyFill="1" applyBorder="1" applyAlignment="1">
      <alignment horizontal="center" vertical="center" wrapText="1"/>
    </xf>
    <xf numFmtId="0" fontId="2" fillId="0" borderId="0" xfId="97" applyFont="1" applyFill="1" applyAlignment="1">
      <alignment horizontal="left"/>
    </xf>
    <xf numFmtId="0" fontId="2" fillId="0" borderId="0" xfId="97" applyFont="1" applyFill="1"/>
    <xf numFmtId="168" fontId="10" fillId="36" borderId="11" xfId="97" quotePrefix="1" applyNumberFormat="1" applyFont="1" applyFill="1" applyBorder="1" applyAlignment="1">
      <alignment horizontal="right" vertical="center" wrapText="1"/>
    </xf>
    <xf numFmtId="168" fontId="10" fillId="36" borderId="25" xfId="97" quotePrefix="1" applyNumberFormat="1" applyFont="1" applyFill="1" applyBorder="1" applyAlignment="1">
      <alignment horizontal="right" vertical="center" wrapText="1"/>
    </xf>
    <xf numFmtId="0" fontId="2" fillId="9" borderId="0" xfId="100" applyFont="1"/>
    <xf numFmtId="0" fontId="4" fillId="46" borderId="0" xfId="0" applyFont="1" applyFill="1" applyAlignment="1">
      <alignment horizontal="left" vertical="top" wrapText="1"/>
    </xf>
    <xf numFmtId="0" fontId="2" fillId="9" borderId="0" xfId="97" applyFont="1"/>
    <xf numFmtId="0" fontId="4" fillId="46" borderId="0" xfId="0" applyFont="1" applyFill="1" applyAlignment="1">
      <alignment horizontal="center" wrapText="1"/>
    </xf>
    <xf numFmtId="0" fontId="36" fillId="31" borderId="27" xfId="100" applyFont="1" applyFill="1" applyBorder="1" applyAlignment="1">
      <alignment horizontal="right"/>
    </xf>
    <xf numFmtId="0" fontId="36" fillId="31" borderId="25" xfId="100" applyFont="1" applyFill="1" applyBorder="1" applyAlignment="1">
      <alignment horizontal="right"/>
    </xf>
    <xf numFmtId="49" fontId="36" fillId="36" borderId="30" xfId="102" applyNumberFormat="1" applyFont="1" applyFill="1" applyBorder="1" applyAlignment="1">
      <alignment horizontal="center" vertical="center" wrapText="1"/>
    </xf>
    <xf numFmtId="49" fontId="36" fillId="36" borderId="0" xfId="102" applyNumberFormat="1" applyFont="1" applyFill="1" applyAlignment="1">
      <alignment horizontal="center" vertical="center" wrapText="1"/>
    </xf>
    <xf numFmtId="49" fontId="64" fillId="36" borderId="11" xfId="100" applyNumberFormat="1" applyFont="1" applyFill="1" applyBorder="1" applyAlignment="1">
      <alignment horizontal="center" vertical="center" wrapText="1"/>
    </xf>
    <xf numFmtId="49" fontId="64" fillId="36" borderId="27" xfId="100" applyNumberFormat="1" applyFont="1" applyFill="1" applyBorder="1" applyAlignment="1">
      <alignment horizontal="center" vertical="center" wrapText="1"/>
    </xf>
    <xf numFmtId="49" fontId="64" fillId="36" borderId="25" xfId="100" applyNumberFormat="1" applyFont="1" applyFill="1" applyBorder="1" applyAlignment="1">
      <alignment horizontal="center" vertical="center" wrapText="1"/>
    </xf>
    <xf numFmtId="49" fontId="71" fillId="43" borderId="29" xfId="100" applyNumberFormat="1" applyFont="1" applyFill="1" applyBorder="1" applyAlignment="1">
      <alignment horizontal="center" vertical="center" wrapText="1"/>
    </xf>
    <xf numFmtId="49" fontId="71" fillId="43" borderId="26" xfId="100" applyNumberFormat="1" applyFont="1" applyFill="1" applyBorder="1" applyAlignment="1">
      <alignment horizontal="center" vertical="center" wrapText="1"/>
    </xf>
    <xf numFmtId="49" fontId="71" fillId="43" borderId="35" xfId="100" applyNumberFormat="1" applyFont="1" applyFill="1" applyBorder="1" applyAlignment="1">
      <alignment horizontal="center" vertical="center" wrapText="1"/>
    </xf>
    <xf numFmtId="0" fontId="48" fillId="51" borderId="10" xfId="0" applyFont="1" applyFill="1" applyBorder="1" applyAlignment="1" applyProtection="1">
      <alignment horizontal="center"/>
      <protection locked="0"/>
    </xf>
    <xf numFmtId="49" fontId="71" fillId="43" borderId="27" xfId="100" applyNumberFormat="1" applyFont="1" applyFill="1" applyBorder="1" applyAlignment="1">
      <alignment horizontal="center" vertical="center" wrapText="1"/>
    </xf>
    <xf numFmtId="49" fontId="71" fillId="43" borderId="25" xfId="100" applyNumberFormat="1" applyFont="1" applyFill="1" applyBorder="1" applyAlignment="1">
      <alignment horizontal="center" vertical="center" wrapText="1"/>
    </xf>
    <xf numFmtId="0" fontId="48" fillId="46" borderId="10" xfId="0" applyFont="1" applyFill="1" applyBorder="1" applyAlignment="1" applyProtection="1">
      <alignment horizontal="center"/>
      <protection locked="0"/>
    </xf>
    <xf numFmtId="0" fontId="1" fillId="9" borderId="0" xfId="97"/>
    <xf numFmtId="49" fontId="71" fillId="43" borderId="11" xfId="100" applyNumberFormat="1" applyFont="1" applyFill="1" applyBorder="1" applyAlignment="1">
      <alignment horizontal="center" vertical="center" wrapText="1"/>
    </xf>
    <xf numFmtId="49" fontId="71" fillId="44" borderId="11" xfId="100" applyNumberFormat="1" applyFont="1" applyFill="1" applyBorder="1" applyAlignment="1">
      <alignment horizontal="center" vertical="center" wrapText="1"/>
    </xf>
    <xf numFmtId="49" fontId="71" fillId="44" borderId="27" xfId="100" applyNumberFormat="1" applyFont="1" applyFill="1" applyBorder="1" applyAlignment="1">
      <alignment horizontal="center" vertical="center" wrapText="1"/>
    </xf>
    <xf numFmtId="49" fontId="71" fillId="44" borderId="25" xfId="100" applyNumberFormat="1" applyFont="1" applyFill="1" applyBorder="1" applyAlignment="1">
      <alignment horizontal="center" vertical="center" wrapText="1"/>
    </xf>
    <xf numFmtId="49" fontId="36" fillId="36" borderId="28" xfId="100" applyNumberFormat="1" applyFont="1" applyFill="1" applyBorder="1" applyAlignment="1">
      <alignment horizontal="center" vertical="center" wrapText="1"/>
    </xf>
    <xf numFmtId="49" fontId="36" fillId="36" borderId="32" xfId="100" applyNumberFormat="1" applyFont="1" applyFill="1" applyBorder="1" applyAlignment="1">
      <alignment horizontal="center" vertical="center" wrapText="1"/>
    </xf>
    <xf numFmtId="49" fontId="36" fillId="36" borderId="24" xfId="100" applyNumberFormat="1" applyFont="1" applyFill="1" applyBorder="1" applyAlignment="1">
      <alignment horizontal="center" vertical="center" wrapText="1"/>
    </xf>
    <xf numFmtId="49" fontId="64" fillId="36" borderId="28" xfId="100" applyNumberFormat="1" applyFont="1" applyFill="1" applyBorder="1" applyAlignment="1">
      <alignment horizontal="center" vertical="center" wrapText="1"/>
    </xf>
    <xf numFmtId="49" fontId="64" fillId="36" borderId="32" xfId="100" applyNumberFormat="1" applyFont="1" applyFill="1" applyBorder="1" applyAlignment="1">
      <alignment horizontal="center" vertical="center" wrapText="1"/>
    </xf>
    <xf numFmtId="49" fontId="64" fillId="36" borderId="24" xfId="100" applyNumberFormat="1" applyFont="1" applyFill="1" applyBorder="1" applyAlignment="1">
      <alignment horizontal="center" vertical="center" wrapText="1"/>
    </xf>
    <xf numFmtId="49" fontId="71" fillId="52" borderId="30" xfId="100" applyNumberFormat="1" applyFont="1" applyFill="1" applyBorder="1" applyAlignment="1">
      <alignment horizontal="center" vertical="center" wrapText="1"/>
    </xf>
    <xf numFmtId="49" fontId="71" fillId="52" borderId="0" xfId="100" applyNumberFormat="1" applyFont="1" applyFill="1" applyAlignment="1">
      <alignment horizontal="center" vertical="center" wrapText="1"/>
    </xf>
    <xf numFmtId="49" fontId="71" fillId="52" borderId="34" xfId="100" applyNumberFormat="1" applyFont="1" applyFill="1" applyBorder="1" applyAlignment="1">
      <alignment horizontal="center" vertical="center" wrapText="1"/>
    </xf>
    <xf numFmtId="49" fontId="71" fillId="52" borderId="29" xfId="100" applyNumberFormat="1" applyFont="1" applyFill="1" applyBorder="1" applyAlignment="1">
      <alignment horizontal="center" vertical="center" wrapText="1"/>
    </xf>
    <xf numFmtId="49" fontId="71" fillId="52" borderId="26" xfId="100" applyNumberFormat="1" applyFont="1" applyFill="1" applyBorder="1" applyAlignment="1">
      <alignment horizontal="center" vertical="center" wrapText="1"/>
    </xf>
    <xf numFmtId="49" fontId="71" fillId="52" borderId="35" xfId="100" applyNumberFormat="1" applyFont="1" applyFill="1" applyBorder="1" applyAlignment="1">
      <alignment horizontal="center" vertical="center" wrapText="1"/>
    </xf>
    <xf numFmtId="49" fontId="71" fillId="53" borderId="33" xfId="100" applyNumberFormat="1" applyFont="1" applyFill="1" applyBorder="1" applyAlignment="1">
      <alignment horizontal="center" vertical="center" wrapText="1"/>
    </xf>
    <xf numFmtId="49" fontId="71" fillId="53" borderId="36" xfId="100" applyNumberFormat="1" applyFont="1" applyFill="1" applyBorder="1" applyAlignment="1">
      <alignment horizontal="center" vertical="center" wrapText="1"/>
    </xf>
    <xf numFmtId="49" fontId="71" fillId="53" borderId="37" xfId="100" applyNumberFormat="1" applyFont="1" applyFill="1" applyBorder="1" applyAlignment="1">
      <alignment horizontal="center" vertical="center" wrapText="1"/>
    </xf>
    <xf numFmtId="49" fontId="71" fillId="53" borderId="29" xfId="100" applyNumberFormat="1" applyFont="1" applyFill="1" applyBorder="1" applyAlignment="1">
      <alignment horizontal="center" vertical="center" wrapText="1"/>
    </xf>
    <xf numFmtId="49" fontId="71" fillId="53" borderId="26" xfId="100" applyNumberFormat="1" applyFont="1" applyFill="1" applyBorder="1" applyAlignment="1">
      <alignment horizontal="center" vertical="center" wrapText="1"/>
    </xf>
    <xf numFmtId="49" fontId="71" fillId="44" borderId="29" xfId="100" applyNumberFormat="1" applyFont="1" applyFill="1" applyBorder="1" applyAlignment="1">
      <alignment horizontal="center" vertical="center" wrapText="1"/>
    </xf>
    <xf numFmtId="49" fontId="71" fillId="44" borderId="26" xfId="100" applyNumberFormat="1" applyFont="1" applyFill="1" applyBorder="1" applyAlignment="1">
      <alignment horizontal="center" vertical="center" wrapText="1"/>
    </xf>
    <xf numFmtId="49" fontId="71" fillId="44" borderId="35" xfId="100" applyNumberFormat="1" applyFont="1" applyFill="1" applyBorder="1" applyAlignment="1">
      <alignment horizontal="center" vertical="center" wrapText="1"/>
    </xf>
    <xf numFmtId="0" fontId="60" fillId="7" borderId="10" xfId="97" applyFont="1" applyFill="1" applyBorder="1" applyAlignment="1">
      <alignment horizontal="left" indent="1"/>
    </xf>
    <xf numFmtId="168" fontId="36" fillId="36" borderId="11" xfId="97" quotePrefix="1" applyNumberFormat="1" applyFont="1" applyFill="1" applyBorder="1" applyAlignment="1">
      <alignment horizontal="left" vertical="center" wrapText="1"/>
    </xf>
    <xf numFmtId="168" fontId="36" fillId="36" borderId="27" xfId="97" quotePrefix="1" applyNumberFormat="1" applyFont="1" applyFill="1" applyBorder="1" applyAlignment="1">
      <alignment horizontal="left" vertical="center" wrapText="1"/>
    </xf>
    <xf numFmtId="168" fontId="36" fillId="36" borderId="25" xfId="97" quotePrefix="1" applyNumberFormat="1" applyFont="1" applyFill="1" applyBorder="1" applyAlignment="1">
      <alignment horizontal="left" vertical="center" wrapText="1"/>
    </xf>
  </cellXfs>
  <cellStyles count="11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Blockout" xfId="51" xr:uid="{00000000-0005-0000-0000-000032000000}"/>
    <cellStyle name="Blockout 2" xfId="52" xr:uid="{00000000-0005-0000-0000-000033000000}"/>
    <cellStyle name="Blockout 2 2" xfId="53" xr:uid="{00000000-0005-0000-0000-000034000000}"/>
    <cellStyle name="Blockout 3" xfId="54" xr:uid="{00000000-0005-0000-0000-000035000000}"/>
    <cellStyle name="Calculation" xfId="55" builtinId="22" customBuiltin="1"/>
    <cellStyle name="Calculation 2" xfId="56" xr:uid="{00000000-0005-0000-0000-000037000000}"/>
    <cellStyle name="Check Cell" xfId="57" builtinId="23" customBuiltin="1"/>
    <cellStyle name="Check Cell 2" xfId="58" xr:uid="{00000000-0005-0000-0000-000039000000}"/>
    <cellStyle name="Comma" xfId="59" builtinId="3"/>
    <cellStyle name="Comma 10" xfId="60" xr:uid="{00000000-0005-0000-0000-00003B000000}"/>
    <cellStyle name="Comma 10 2" xfId="61" xr:uid="{00000000-0005-0000-0000-00003C000000}"/>
    <cellStyle name="Comma 2" xfId="62" xr:uid="{00000000-0005-0000-0000-00003D000000}"/>
    <cellStyle name="Comma 2 2" xfId="63" xr:uid="{00000000-0005-0000-0000-00003E000000}"/>
    <cellStyle name="Comma 3" xfId="64" xr:uid="{00000000-0005-0000-0000-00003F000000}"/>
    <cellStyle name="Explanatory Text" xfId="65" builtinId="53" customBuiltin="1"/>
    <cellStyle name="Good" xfId="66" builtinId="26" customBuiltin="1"/>
    <cellStyle name="Good 2" xfId="67" xr:uid="{00000000-0005-0000-0000-000042000000}"/>
    <cellStyle name="Heading 1" xfId="68" builtinId="16" customBuiltin="1"/>
    <cellStyle name="Heading 2" xfId="69" builtinId="17" customBuiltin="1"/>
    <cellStyle name="Heading 3" xfId="70" builtinId="18" customBuiltin="1"/>
    <cellStyle name="Heading 4" xfId="71" builtinId="19" customBuiltin="1"/>
    <cellStyle name="Hyperlink" xfId="72" builtinId="8"/>
    <cellStyle name="Input" xfId="73" builtinId="20" customBuiltin="1"/>
    <cellStyle name="Input 2" xfId="74" xr:uid="{00000000-0005-0000-0000-000049000000}"/>
    <cellStyle name="Input1" xfId="75" xr:uid="{00000000-0005-0000-0000-00004A000000}"/>
    <cellStyle name="Input1 2" xfId="76" xr:uid="{00000000-0005-0000-0000-00004B000000}"/>
    <cellStyle name="Input1 2 2" xfId="77" xr:uid="{00000000-0005-0000-0000-00004C000000}"/>
    <cellStyle name="Input1 3" xfId="78" xr:uid="{00000000-0005-0000-0000-00004D000000}"/>
    <cellStyle name="Input2" xfId="79" xr:uid="{00000000-0005-0000-0000-00004E000000}"/>
    <cellStyle name="Input2 2" xfId="80" xr:uid="{00000000-0005-0000-0000-00004F000000}"/>
    <cellStyle name="Input3" xfId="81" xr:uid="{00000000-0005-0000-0000-000050000000}"/>
    <cellStyle name="Input3 2" xfId="82" xr:uid="{00000000-0005-0000-0000-000051000000}"/>
    <cellStyle name="Input3 2 2" xfId="83" xr:uid="{00000000-0005-0000-0000-000052000000}"/>
    <cellStyle name="Input3 3" xfId="84" xr:uid="{00000000-0005-0000-0000-000053000000}"/>
    <cellStyle name="Linked Cell" xfId="85" builtinId="24" customBuiltin="1"/>
    <cellStyle name="Neutral" xfId="86" builtinId="28" customBuiltin="1"/>
    <cellStyle name="Neutral 2" xfId="87" xr:uid="{00000000-0005-0000-0000-000056000000}"/>
    <cellStyle name="Normal" xfId="0" builtinId="0"/>
    <cellStyle name="Normal 2" xfId="88" xr:uid="{00000000-0005-0000-0000-000058000000}"/>
    <cellStyle name="Normal 2 2" xfId="89" xr:uid="{00000000-0005-0000-0000-000059000000}"/>
    <cellStyle name="Normal 3" xfId="90" xr:uid="{00000000-0005-0000-0000-00005A000000}"/>
    <cellStyle name="Normal 3 2" xfId="91" xr:uid="{00000000-0005-0000-0000-00005B000000}"/>
    <cellStyle name="Normal 4" xfId="92" xr:uid="{00000000-0005-0000-0000-00005C000000}"/>
    <cellStyle name="Normal_2010 06 02 - Urgent RIN for Vic DNSPs revised proposals" xfId="93" xr:uid="{00000000-0005-0000-0000-00005D000000}"/>
    <cellStyle name="Normal_2010 06 22 - AA - Scheme Templates for data collection" xfId="94" xr:uid="{00000000-0005-0000-0000-00005E000000}"/>
    <cellStyle name="Normal_2010 06 22 - IE - Scheme Template for data collection" xfId="95" xr:uid="{00000000-0005-0000-0000-00005F000000}"/>
    <cellStyle name="Normal_Book1" xfId="96" xr:uid="{00000000-0005-0000-0000-000060000000}"/>
    <cellStyle name="Normal_D11 2371025  Financial information - 2012 Draft RIN - Ausgrid" xfId="97" xr:uid="{00000000-0005-0000-0000-000061000000}"/>
    <cellStyle name="Normal_D11 2371025  Financial information - 2012 Draft RIN - Ausgrid 2" xfId="98" xr:uid="{00000000-0005-0000-0000-000062000000}"/>
    <cellStyle name="Normal_D12 1569  Opex, DMIS, EBSS - 2012 draft RIN - Ausgrid" xfId="99" xr:uid="{00000000-0005-0000-0000-000063000000}"/>
    <cellStyle name="Normal_D12 16703  Overheads, Avoided Cost, ACS, Demand and Revenue - 2012 draft RIN - Ausgrid" xfId="100" xr:uid="{00000000-0005-0000-0000-000064000000}"/>
    <cellStyle name="Normal_D12 16703  Overheads, Avoided Cost, ACS, Demand and Revenue - 2012 draft RIN - Ausgrid 2" xfId="101" xr:uid="{00000000-0005-0000-0000-000065000000}"/>
    <cellStyle name="Normal_Sheet1" xfId="102" xr:uid="{00000000-0005-0000-0000-000066000000}"/>
    <cellStyle name="Note" xfId="103" builtinId="10" customBuiltin="1"/>
    <cellStyle name="Note 2" xfId="104" xr:uid="{00000000-0005-0000-0000-000068000000}"/>
    <cellStyle name="Output" xfId="105" builtinId="21" customBuiltin="1"/>
    <cellStyle name="Output 2" xfId="106" xr:uid="{00000000-0005-0000-0000-00006A000000}"/>
    <cellStyle name="Percent" xfId="107" builtinId="5"/>
    <cellStyle name="Style 1" xfId="108" xr:uid="{00000000-0005-0000-0000-00006C000000}"/>
    <cellStyle name="Style 1 2" xfId="109" xr:uid="{00000000-0005-0000-0000-00006D000000}"/>
    <cellStyle name="Style 1 2 2" xfId="110" xr:uid="{00000000-0005-0000-0000-00006E000000}"/>
    <cellStyle name="Style 1 3" xfId="111" xr:uid="{00000000-0005-0000-0000-00006F000000}"/>
    <cellStyle name="Table Heading" xfId="112" xr:uid="{00000000-0005-0000-0000-000070000000}"/>
    <cellStyle name="Table Text With Lines" xfId="113" xr:uid="{00000000-0005-0000-0000-000071000000}"/>
    <cellStyle name="Table Total Row" xfId="114" xr:uid="{00000000-0005-0000-0000-000072000000}"/>
    <cellStyle name="Title" xfId="115" builtinId="15" customBuiltin="1"/>
    <cellStyle name="Total" xfId="116" builtinId="25" customBuiltin="1"/>
    <cellStyle name="Warning Text" xfId="117" builtinId="11" customBuiltin="1"/>
  </cellStyles>
  <dxfs count="11">
    <dxf>
      <alignment horizontal="general"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top" textRotation="0" wrapText="0" indent="0" justifyLastLine="0" shrinkToFit="0" readingOrder="0"/>
    </dxf>
    <dxf>
      <alignment vertical="top" textRotation="0"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fill>
        <patternFill patternType="solid">
          <fgColor indexed="64"/>
          <bgColor rgb="FF009999"/>
        </patternFill>
      </fill>
      <alignment horizontal="center" vertical="center" textRotation="0" wrapText="0" indent="0" justifyLastLine="0" shrinkToFit="0" readingOrder="0"/>
    </dxf>
    <dxf>
      <font>
        <b/>
        <i val="0"/>
        <color rgb="FFFFFFFF"/>
      </font>
      <fill>
        <patternFill>
          <bgColor rgb="FF00A0B3"/>
        </patternFill>
      </fill>
      <border>
        <left/>
        <right/>
        <top style="thin">
          <color rgb="FF00A0B3"/>
        </top>
        <bottom style="thin">
          <color rgb="FF00A0B3"/>
        </bottom>
        <vertical style="thin">
          <color rgb="FFFFFFFF"/>
        </vertical>
        <horizontal style="thin">
          <color rgb="FFFFFFFF"/>
        </horizontal>
      </border>
    </dxf>
    <dxf>
      <font>
        <b val="0"/>
        <i val="0"/>
        <color rgb="FF191919"/>
        <name val="Arial"/>
        <scheme val="none"/>
      </font>
      <border>
        <left style="thin">
          <color rgb="FF00A0B3"/>
        </left>
        <right style="thin">
          <color rgb="FF00A0B3"/>
        </right>
        <top style="thin">
          <color rgb="FF00A0B3"/>
        </top>
        <bottom style="thin">
          <color rgb="FF00A0B3"/>
        </bottom>
        <vertical style="thin">
          <color rgb="FF00A0B3"/>
        </vertical>
        <horizontal style="thin">
          <color rgb="FF00A0B3"/>
        </horizontal>
      </border>
    </dxf>
  </dxfs>
  <tableStyles count="1" defaultTableStyle="TableStyleMedium2" defaultPivotStyle="PivotStyleLight16">
    <tableStyle name="ERA Table Grid" pivot="0" count="2" xr9:uid="{00000000-0011-0000-FFFF-FFFF00000000}">
      <tableStyleElement type="wholeTable" dxfId="10"/>
      <tableStyleElement type="headerRow" dxfId="9"/>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8" Type="http://schemas.openxmlformats.org/officeDocument/2006/relationships/hyperlink" Target="#'2.4 Shared costs'!Print_Area"/><Relationship Id="rId13" Type="http://schemas.openxmlformats.org/officeDocument/2006/relationships/hyperlink" Target="#'2.1 Revenue by service'!Print_Area"/><Relationship Id="rId18" Type="http://schemas.openxmlformats.org/officeDocument/2006/relationships/hyperlink" Target="#'3.2 Asset impairment'!Print_Area"/><Relationship Id="rId3" Type="http://schemas.openxmlformats.org/officeDocument/2006/relationships/hyperlink" Target="#'1. Pipeline information'!A1"/><Relationship Id="rId21" Type="http://schemas.openxmlformats.org/officeDocument/2006/relationships/hyperlink" Target="#'Amendment record'!A1"/><Relationship Id="rId7" Type="http://schemas.openxmlformats.org/officeDocument/2006/relationships/hyperlink" Target="#'1.1 Financial performance'!Print_Area"/><Relationship Id="rId12" Type="http://schemas.openxmlformats.org/officeDocument/2006/relationships/hyperlink" Target="#'3.1 Asset useful life'!Print_Area"/><Relationship Id="rId17" Type="http://schemas.openxmlformats.org/officeDocument/2006/relationships/hyperlink" Target="#'5.1 Exempt WAP services'!Print_Area"/><Relationship Id="rId2" Type="http://schemas.openxmlformats.org/officeDocument/2006/relationships/hyperlink" Target="#Cover!A1"/><Relationship Id="rId16" Type="http://schemas.openxmlformats.org/officeDocument/2006/relationships/hyperlink" Target="#'3.3 Depreciation amortisation'!A1"/><Relationship Id="rId20" Type="http://schemas.openxmlformats.org/officeDocument/2006/relationships/hyperlink" Target="#Summary!A1"/><Relationship Id="rId1" Type="http://schemas.openxmlformats.org/officeDocument/2006/relationships/image" Target="../media/image1.png"/><Relationship Id="rId6" Type="http://schemas.openxmlformats.org/officeDocument/2006/relationships/hyperlink" Target="#'2.2 Revenue contributions '!Print_Area"/><Relationship Id="rId11" Type="http://schemas.openxmlformats.org/officeDocument/2006/relationships/hyperlink" Target="#'6. Notes'!Print_Area"/><Relationship Id="rId5" Type="http://schemas.openxmlformats.org/officeDocument/2006/relationships/hyperlink" Target="#'2.3 Indirect revenue'!Print_Area"/><Relationship Id="rId15" Type="http://schemas.openxmlformats.org/officeDocument/2006/relationships/hyperlink" Target="#'4. Recovered capital'!Print_Area"/><Relationship Id="rId10" Type="http://schemas.openxmlformats.org/officeDocument/2006/relationships/hyperlink" Target="#'5. Weighted average price'!Print_Area"/><Relationship Id="rId19" Type="http://schemas.openxmlformats.org/officeDocument/2006/relationships/hyperlink" Target="#'4.1 Pipelines capex'!Print_Area"/><Relationship Id="rId4" Type="http://schemas.openxmlformats.org/officeDocument/2006/relationships/hyperlink" Target="#'2. Revenues and expenses'!Print_Area"/><Relationship Id="rId9" Type="http://schemas.openxmlformats.org/officeDocument/2006/relationships/hyperlink" Target="#'3. Statement of pipeline assets'!Print_Area"/><Relationship Id="rId14" Type="http://schemas.openxmlformats.org/officeDocument/2006/relationships/hyperlink" Target="#'3.4 Shared supporting assets'!Print_Area"/></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0</xdr:rowOff>
    </xdr:from>
    <xdr:to>
      <xdr:col>6</xdr:col>
      <xdr:colOff>285750</xdr:colOff>
      <xdr:row>2</xdr:row>
      <xdr:rowOff>53340</xdr:rowOff>
    </xdr:to>
    <xdr:pic>
      <xdr:nvPicPr>
        <xdr:cNvPr id="10655" name="Picture 1">
          <a:extLst>
            <a:ext uri="{FF2B5EF4-FFF2-40B4-BE49-F238E27FC236}">
              <a16:creationId xmlns:a16="http://schemas.microsoft.com/office/drawing/2014/main" id="{6FA6E251-035F-4ABF-AE1D-52F3823E1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0"/>
          <a:ext cx="18592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815156</xdr:colOff>
      <xdr:row>1</xdr:row>
      <xdr:rowOff>28721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8A5BF9A3-EA00-4102-8B84-733CBA6683C9}"/>
            </a:ext>
          </a:extLst>
        </xdr:cNvPr>
        <xdr:cNvSpPr>
          <a:spLocks noChangeArrowheads="1"/>
        </xdr:cNvSpPr>
      </xdr:nvSpPr>
      <xdr:spPr bwMode="auto">
        <a:xfrm>
          <a:off x="0" y="0"/>
          <a:ext cx="781050" cy="284036"/>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817725</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F905BFC-E63F-4654-9B5E-F96B272C7CAF}"/>
            </a:ext>
          </a:extLst>
        </xdr:cNvPr>
        <xdr:cNvSpPr>
          <a:spLocks noChangeArrowheads="1"/>
        </xdr:cNvSpPr>
      </xdr:nvSpPr>
      <xdr:spPr bwMode="auto">
        <a:xfrm>
          <a:off x="0" y="0"/>
          <a:ext cx="739140" cy="2286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828676</xdr:colOff>
      <xdr:row>1</xdr:row>
      <xdr:rowOff>45815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5CECDF52-34B9-45FD-B2D6-A1420E1552DD}"/>
            </a:ext>
          </a:extLst>
        </xdr:cNvPr>
        <xdr:cNvSpPr>
          <a:spLocks noChangeArrowheads="1"/>
        </xdr:cNvSpPr>
      </xdr:nvSpPr>
      <xdr:spPr bwMode="auto">
        <a:xfrm>
          <a:off x="1" y="0"/>
          <a:ext cx="76200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0441" name="Group 1">
          <a:extLst>
            <a:ext uri="{FF2B5EF4-FFF2-40B4-BE49-F238E27FC236}">
              <a16:creationId xmlns:a16="http://schemas.microsoft.com/office/drawing/2014/main" id="{E2368699-3B2F-44FF-B219-9E3105B5973A}"/>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7A6387C8-76AE-49C3-8125-55BBB2D27E4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47" name="Picture 3">
            <a:extLst>
              <a:ext uri="{FF2B5EF4-FFF2-40B4-BE49-F238E27FC236}">
                <a16:creationId xmlns:a16="http://schemas.microsoft.com/office/drawing/2014/main" id="{BD10EE00-D52A-4B63-A609-AF73593FF3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0442" name="Group 7">
          <a:extLst>
            <a:ext uri="{FF2B5EF4-FFF2-40B4-BE49-F238E27FC236}">
              <a16:creationId xmlns:a16="http://schemas.microsoft.com/office/drawing/2014/main" id="{A802C0CF-41A8-4B16-B6A8-2880C9FEAD61}"/>
            </a:ext>
          </a:extLst>
        </xdr:cNvPr>
        <xdr:cNvGrpSpPr>
          <a:grpSpLocks/>
        </xdr:cNvGrpSpPr>
      </xdr:nvGrpSpPr>
      <xdr:grpSpPr bwMode="auto">
        <a:xfrm>
          <a:off x="0" y="0"/>
          <a:ext cx="80010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8B9F59DA-62DC-4325-9507-A7BB07054ECF}"/>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45" name="Picture 9">
            <a:extLst>
              <a:ext uri="{FF2B5EF4-FFF2-40B4-BE49-F238E27FC236}">
                <a16:creationId xmlns:a16="http://schemas.microsoft.com/office/drawing/2014/main" id="{7E25D61A-2DDE-4284-A147-4AB7F7754B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815156</xdr:colOff>
      <xdr:row>1</xdr:row>
      <xdr:rowOff>31032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DD28B5F2-5E8F-498D-A10F-81BC33BBFD09}"/>
            </a:ext>
          </a:extLst>
        </xdr:cNvPr>
        <xdr:cNvSpPr>
          <a:spLocks noChangeArrowheads="1"/>
        </xdr:cNvSpPr>
      </xdr:nvSpPr>
      <xdr:spPr bwMode="auto">
        <a:xfrm>
          <a:off x="0" y="0"/>
          <a:ext cx="781050" cy="29195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27258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4C4FA65F-41E0-4123-B529-2FAC18AD352D}"/>
            </a:ext>
          </a:extLst>
        </xdr:cNvPr>
        <xdr:cNvSpPr>
          <a:spLocks noChangeArrowheads="1"/>
        </xdr:cNvSpPr>
      </xdr:nvSpPr>
      <xdr:spPr bwMode="auto">
        <a:xfrm>
          <a:off x="0" y="0"/>
          <a:ext cx="723900" cy="27888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822739</xdr:colOff>
      <xdr:row>1</xdr:row>
      <xdr:rowOff>45685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A101E352-6558-40A7-960F-8D75AC3931E9}"/>
            </a:ext>
          </a:extLst>
        </xdr:cNvPr>
        <xdr:cNvSpPr>
          <a:spLocks noChangeArrowheads="1"/>
        </xdr:cNvSpPr>
      </xdr:nvSpPr>
      <xdr:spPr bwMode="auto">
        <a:xfrm>
          <a:off x="1" y="0"/>
          <a:ext cx="78105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53792</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59C593EF-41FC-41BE-B27F-38BFAA761BFC}"/>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45685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62864DCF-A816-41E3-9C95-4E1B530D3398}"/>
            </a:ext>
          </a:extLst>
        </xdr:cNvPr>
        <xdr:cNvSpPr>
          <a:spLocks noChangeArrowheads="1"/>
        </xdr:cNvSpPr>
      </xdr:nvSpPr>
      <xdr:spPr bwMode="auto">
        <a:xfrm>
          <a:off x="1" y="0"/>
          <a:ext cx="76200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3435</xdr:colOff>
      <xdr:row>1</xdr:row>
      <xdr:rowOff>0</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1494062F-B556-401C-9576-AEB5FE29E90F}"/>
            </a:ext>
          </a:extLst>
        </xdr:cNvPr>
        <xdr:cNvSpPr>
          <a:spLocks noChangeArrowheads="1"/>
        </xdr:cNvSpPr>
      </xdr:nvSpPr>
      <xdr:spPr bwMode="auto">
        <a:xfrm>
          <a:off x="1" y="0"/>
          <a:ext cx="74676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1465" name="Group 1">
          <a:extLst>
            <a:ext uri="{FF2B5EF4-FFF2-40B4-BE49-F238E27FC236}">
              <a16:creationId xmlns:a16="http://schemas.microsoft.com/office/drawing/2014/main" id="{8E005A5D-4685-49BA-B4BC-B2283F1FB317}"/>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AA82B83-DB61-4E17-AFEC-D12E0DFEB939}"/>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471" name="Picture 3">
            <a:extLst>
              <a:ext uri="{FF2B5EF4-FFF2-40B4-BE49-F238E27FC236}">
                <a16:creationId xmlns:a16="http://schemas.microsoft.com/office/drawing/2014/main" id="{0BF8EC3D-388C-4863-9637-3FB1CDEB6D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1466" name="Group 7">
          <a:extLst>
            <a:ext uri="{FF2B5EF4-FFF2-40B4-BE49-F238E27FC236}">
              <a16:creationId xmlns:a16="http://schemas.microsoft.com/office/drawing/2014/main" id="{F5CDF58A-5D2B-4F43-9A72-E7527EB7F702}"/>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D2CDBB72-8DC5-4A80-8E6B-8BBC8AF0174B}"/>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469" name="Picture 9">
            <a:extLst>
              <a:ext uri="{FF2B5EF4-FFF2-40B4-BE49-F238E27FC236}">
                <a16:creationId xmlns:a16="http://schemas.microsoft.com/office/drawing/2014/main" id="{5AFF208E-2039-4A85-B90B-9526A92180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817894</xdr:colOff>
      <xdr:row>1</xdr:row>
      <xdr:rowOff>36207</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864BAFCF-7626-42C5-AB16-5AE5BFB31BD9}"/>
            </a:ext>
          </a:extLst>
        </xdr:cNvPr>
        <xdr:cNvSpPr>
          <a:spLocks noChangeArrowheads="1"/>
        </xdr:cNvSpPr>
      </xdr:nvSpPr>
      <xdr:spPr bwMode="auto">
        <a:xfrm>
          <a:off x="0" y="0"/>
          <a:ext cx="792480" cy="2839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1</xdr:row>
      <xdr:rowOff>60960</xdr:rowOff>
    </xdr:from>
    <xdr:to>
      <xdr:col>3</xdr:col>
      <xdr:colOff>350520</xdr:colOff>
      <xdr:row>3</xdr:row>
      <xdr:rowOff>129540</xdr:rowOff>
    </xdr:to>
    <xdr:pic>
      <xdr:nvPicPr>
        <xdr:cNvPr id="102579" name="Picture 1">
          <a:extLst>
            <a:ext uri="{FF2B5EF4-FFF2-40B4-BE49-F238E27FC236}">
              <a16:creationId xmlns:a16="http://schemas.microsoft.com/office/drawing/2014/main" id="{2BE7CB4A-C64C-4E36-B63B-3E2D23A339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350520"/>
          <a:ext cx="186690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133880</xdr:colOff>
      <xdr:row>5</xdr:row>
      <xdr:rowOff>3596</xdr:rowOff>
    </xdr:from>
    <xdr:to>
      <xdr:col>4</xdr:col>
      <xdr:colOff>484662</xdr:colOff>
      <xdr:row>7</xdr:row>
      <xdr:rowOff>170500</xdr:rowOff>
    </xdr:to>
    <xdr:sp macro="" textlink="">
      <xdr:nvSpPr>
        <xdr:cNvPr id="44" name="AutoShape 15">
          <a:hlinkClick xmlns:r="http://schemas.openxmlformats.org/officeDocument/2006/relationships" r:id="rId2"/>
          <a:extLst>
            <a:ext uri="{FF2B5EF4-FFF2-40B4-BE49-F238E27FC236}">
              <a16:creationId xmlns:a16="http://schemas.microsoft.com/office/drawing/2014/main" id="{A8787A5C-F3B0-404F-AF5F-604E60070628}"/>
            </a:ext>
          </a:extLst>
        </xdr:cNvPr>
        <xdr:cNvSpPr>
          <a:spLocks noChangeArrowheads="1"/>
        </xdr:cNvSpPr>
      </xdr:nvSpPr>
      <xdr:spPr bwMode="auto">
        <a:xfrm>
          <a:off x="946362" y="1133261"/>
          <a:ext cx="2589866" cy="520932"/>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algn="l" rtl="0">
            <a:defRPr sz="1000"/>
          </a:pPr>
          <a:r>
            <a:rPr lang="en-AU" sz="1100" b="1" i="0" u="none" strike="noStrike" baseline="0">
              <a:solidFill>
                <a:schemeClr val="bg1"/>
              </a:solidFill>
              <a:latin typeface="Arial"/>
              <a:cs typeface="Arial"/>
            </a:rPr>
            <a:t>Cover sheet</a:t>
          </a:r>
        </a:p>
      </xdr:txBody>
    </xdr:sp>
    <xdr:clientData/>
  </xdr:twoCellAnchor>
  <xdr:twoCellAnchor>
    <xdr:from>
      <xdr:col>2</xdr:col>
      <xdr:colOff>124778</xdr:colOff>
      <xdr:row>13</xdr:row>
      <xdr:rowOff>11217</xdr:rowOff>
    </xdr:from>
    <xdr:to>
      <xdr:col>4</xdr:col>
      <xdr:colOff>475330</xdr:colOff>
      <xdr:row>15</xdr:row>
      <xdr:rowOff>189550</xdr:rowOff>
    </xdr:to>
    <xdr:sp macro="" textlink="">
      <xdr:nvSpPr>
        <xdr:cNvPr id="45" name="AutoShape 2">
          <a:hlinkClick xmlns:r="http://schemas.openxmlformats.org/officeDocument/2006/relationships" r:id="rId3"/>
          <a:extLst>
            <a:ext uri="{FF2B5EF4-FFF2-40B4-BE49-F238E27FC236}">
              <a16:creationId xmlns:a16="http://schemas.microsoft.com/office/drawing/2014/main" id="{BCF53F9B-94AA-4F45-B3DD-07ABD725F370}"/>
            </a:ext>
          </a:extLst>
        </xdr:cNvPr>
        <xdr:cNvSpPr>
          <a:spLocks noChangeArrowheads="1"/>
        </xdr:cNvSpPr>
      </xdr:nvSpPr>
      <xdr:spPr bwMode="auto">
        <a:xfrm>
          <a:off x="933450" y="2863002"/>
          <a:ext cx="2585642"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200" b="1" i="0" u="none" strike="noStrike" baseline="0">
              <a:solidFill>
                <a:schemeClr val="bg1"/>
              </a:solidFill>
              <a:latin typeface="Arial"/>
              <a:cs typeface="Arial"/>
            </a:rPr>
            <a:t>1. Pipeline information</a:t>
          </a:r>
        </a:p>
      </xdr:txBody>
    </xdr:sp>
    <xdr:clientData/>
  </xdr:twoCellAnchor>
  <xdr:twoCellAnchor>
    <xdr:from>
      <xdr:col>2</xdr:col>
      <xdr:colOff>179823</xdr:colOff>
      <xdr:row>20</xdr:row>
      <xdr:rowOff>120472</xdr:rowOff>
    </xdr:from>
    <xdr:to>
      <xdr:col>4</xdr:col>
      <xdr:colOff>498638</xdr:colOff>
      <xdr:row>23</xdr:row>
      <xdr:rowOff>122157</xdr:rowOff>
    </xdr:to>
    <xdr:sp macro="" textlink="">
      <xdr:nvSpPr>
        <xdr:cNvPr id="46" name="AutoShape 2">
          <a:hlinkClick xmlns:r="http://schemas.openxmlformats.org/officeDocument/2006/relationships" r:id="rId4"/>
          <a:extLst>
            <a:ext uri="{FF2B5EF4-FFF2-40B4-BE49-F238E27FC236}">
              <a16:creationId xmlns:a16="http://schemas.microsoft.com/office/drawing/2014/main" id="{AB99AE8D-EB32-4378-8548-8859CF425657}"/>
            </a:ext>
          </a:extLst>
        </xdr:cNvPr>
        <xdr:cNvSpPr>
          <a:spLocks noChangeArrowheads="1"/>
        </xdr:cNvSpPr>
      </xdr:nvSpPr>
      <xdr:spPr bwMode="auto">
        <a:xfrm>
          <a:off x="950395" y="4282897"/>
          <a:ext cx="2591816" cy="565327"/>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2. Revenues and expenses</a:t>
          </a:r>
        </a:p>
      </xdr:txBody>
    </xdr:sp>
    <xdr:clientData/>
  </xdr:twoCellAnchor>
  <xdr:twoCellAnchor>
    <xdr:from>
      <xdr:col>2</xdr:col>
      <xdr:colOff>435598</xdr:colOff>
      <xdr:row>30</xdr:row>
      <xdr:rowOff>154304</xdr:rowOff>
    </xdr:from>
    <xdr:to>
      <xdr:col>4</xdr:col>
      <xdr:colOff>522727</xdr:colOff>
      <xdr:row>33</xdr:row>
      <xdr:rowOff>70037</xdr:rowOff>
    </xdr:to>
    <xdr:sp macro="" textlink="">
      <xdr:nvSpPr>
        <xdr:cNvPr id="47" name="AutoShape 2">
          <a:hlinkClick xmlns:r="http://schemas.openxmlformats.org/officeDocument/2006/relationships" r:id="rId5"/>
          <a:extLst>
            <a:ext uri="{FF2B5EF4-FFF2-40B4-BE49-F238E27FC236}">
              <a16:creationId xmlns:a16="http://schemas.microsoft.com/office/drawing/2014/main" id="{FF0DB1DC-8C5F-45F3-8ECC-78B667D0BEFC}"/>
            </a:ext>
          </a:extLst>
        </xdr:cNvPr>
        <xdr:cNvSpPr>
          <a:spLocks noChangeArrowheads="1"/>
        </xdr:cNvSpPr>
      </xdr:nvSpPr>
      <xdr:spPr bwMode="auto">
        <a:xfrm>
          <a:off x="1189978" y="6227444"/>
          <a:ext cx="2355902"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466806</xdr:colOff>
      <xdr:row>27</xdr:row>
      <xdr:rowOff>104776</xdr:rowOff>
    </xdr:from>
    <xdr:to>
      <xdr:col>4</xdr:col>
      <xdr:colOff>497689</xdr:colOff>
      <xdr:row>30</xdr:row>
      <xdr:rowOff>9855</xdr:rowOff>
    </xdr:to>
    <xdr:sp macro="" textlink="">
      <xdr:nvSpPr>
        <xdr:cNvPr id="48" name="AutoShape 2">
          <a:hlinkClick xmlns:r="http://schemas.openxmlformats.org/officeDocument/2006/relationships" r:id="rId6"/>
          <a:extLst>
            <a:ext uri="{FF2B5EF4-FFF2-40B4-BE49-F238E27FC236}">
              <a16:creationId xmlns:a16="http://schemas.microsoft.com/office/drawing/2014/main" id="{65968EF8-9BE7-4B50-8B46-DE7E314C72AC}"/>
            </a:ext>
          </a:extLst>
        </xdr:cNvPr>
        <xdr:cNvSpPr>
          <a:spLocks noChangeArrowheads="1"/>
        </xdr:cNvSpPr>
      </xdr:nvSpPr>
      <xdr:spPr bwMode="auto">
        <a:xfrm>
          <a:off x="1185943" y="5612131"/>
          <a:ext cx="2355879" cy="530526"/>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420582</xdr:colOff>
      <xdr:row>16</xdr:row>
      <xdr:rowOff>123609</xdr:rowOff>
    </xdr:from>
    <xdr:to>
      <xdr:col>4</xdr:col>
      <xdr:colOff>475282</xdr:colOff>
      <xdr:row>19</xdr:row>
      <xdr:rowOff>75248</xdr:rowOff>
    </xdr:to>
    <xdr:sp macro="" textlink="">
      <xdr:nvSpPr>
        <xdr:cNvPr id="49" name="AutoShape 2">
          <a:hlinkClick xmlns:r="http://schemas.openxmlformats.org/officeDocument/2006/relationships" r:id="rId7"/>
          <a:extLst>
            <a:ext uri="{FF2B5EF4-FFF2-40B4-BE49-F238E27FC236}">
              <a16:creationId xmlns:a16="http://schemas.microsoft.com/office/drawing/2014/main" id="{36D0A262-6844-497F-A9CB-07B882C75CDC}"/>
            </a:ext>
          </a:extLst>
        </xdr:cNvPr>
        <xdr:cNvSpPr>
          <a:spLocks noChangeArrowheads="1"/>
        </xdr:cNvSpPr>
      </xdr:nvSpPr>
      <xdr:spPr bwMode="auto">
        <a:xfrm>
          <a:off x="1159722" y="3310674"/>
          <a:ext cx="2346350"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502497</xdr:colOff>
      <xdr:row>33</xdr:row>
      <xdr:rowOff>189039</xdr:rowOff>
    </xdr:from>
    <xdr:to>
      <xdr:col>4</xdr:col>
      <xdr:colOff>522917</xdr:colOff>
      <xdr:row>36</xdr:row>
      <xdr:rowOff>163593</xdr:rowOff>
    </xdr:to>
    <xdr:sp macro="" textlink="">
      <xdr:nvSpPr>
        <xdr:cNvPr id="50" name="AutoShape 2">
          <a:hlinkClick xmlns:r="http://schemas.openxmlformats.org/officeDocument/2006/relationships" r:id="rId8"/>
          <a:extLst>
            <a:ext uri="{FF2B5EF4-FFF2-40B4-BE49-F238E27FC236}">
              <a16:creationId xmlns:a16="http://schemas.microsoft.com/office/drawing/2014/main" id="{C88FA941-1EF7-4E28-B91E-ADCD9FBD7C93}"/>
            </a:ext>
          </a:extLst>
        </xdr:cNvPr>
        <xdr:cNvSpPr>
          <a:spLocks noChangeArrowheads="1"/>
        </xdr:cNvSpPr>
      </xdr:nvSpPr>
      <xdr:spPr bwMode="auto">
        <a:xfrm>
          <a:off x="1201632" y="6866064"/>
          <a:ext cx="2344445" cy="528621"/>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2</xdr:col>
      <xdr:colOff>192823</xdr:colOff>
      <xdr:row>38</xdr:row>
      <xdr:rowOff>34291</xdr:rowOff>
    </xdr:from>
    <xdr:to>
      <xdr:col>4</xdr:col>
      <xdr:colOff>522576</xdr:colOff>
      <xdr:row>41</xdr:row>
      <xdr:rowOff>35240</xdr:rowOff>
    </xdr:to>
    <xdr:sp macro="" textlink="">
      <xdr:nvSpPr>
        <xdr:cNvPr id="51" name="AutoShape 2">
          <a:hlinkClick xmlns:r="http://schemas.openxmlformats.org/officeDocument/2006/relationships" r:id="rId9"/>
          <a:extLst>
            <a:ext uri="{FF2B5EF4-FFF2-40B4-BE49-F238E27FC236}">
              <a16:creationId xmlns:a16="http://schemas.microsoft.com/office/drawing/2014/main" id="{09BCF2A9-EA8C-43A8-988C-742542B11CF5}"/>
            </a:ext>
          </a:extLst>
        </xdr:cNvPr>
        <xdr:cNvSpPr>
          <a:spLocks noChangeArrowheads="1"/>
        </xdr:cNvSpPr>
      </xdr:nvSpPr>
      <xdr:spPr bwMode="auto">
        <a:xfrm>
          <a:off x="965300" y="7680009"/>
          <a:ext cx="2580350"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lnSpc>
              <a:spcPts val="1100"/>
            </a:lnSpc>
            <a:defRPr sz="1000"/>
          </a:pPr>
          <a:r>
            <a:rPr lang="en-AU" sz="1100" b="1" i="0" u="none" strike="noStrike" baseline="0">
              <a:solidFill>
                <a:schemeClr val="bg1"/>
              </a:solidFill>
              <a:latin typeface="Arial"/>
              <a:cs typeface="Arial"/>
            </a:rPr>
            <a:t>3. Statement of pipeline assets</a:t>
          </a:r>
        </a:p>
      </xdr:txBody>
    </xdr:sp>
    <xdr:clientData/>
  </xdr:twoCellAnchor>
  <xdr:twoCellAnchor>
    <xdr:from>
      <xdr:col>6</xdr:col>
      <xdr:colOff>716691</xdr:colOff>
      <xdr:row>13</xdr:row>
      <xdr:rowOff>19958</xdr:rowOff>
    </xdr:from>
    <xdr:to>
      <xdr:col>9</xdr:col>
      <xdr:colOff>762</xdr:colOff>
      <xdr:row>15</xdr:row>
      <xdr:rowOff>167746</xdr:rowOff>
    </xdr:to>
    <xdr:sp macro="" textlink="">
      <xdr:nvSpPr>
        <xdr:cNvPr id="52" name="AutoShape 2">
          <a:hlinkClick xmlns:r="http://schemas.openxmlformats.org/officeDocument/2006/relationships" r:id="rId10"/>
          <a:extLst>
            <a:ext uri="{FF2B5EF4-FFF2-40B4-BE49-F238E27FC236}">
              <a16:creationId xmlns:a16="http://schemas.microsoft.com/office/drawing/2014/main" id="{9D3E73A5-1B89-41D4-B200-B622E83FCE90}"/>
            </a:ext>
          </a:extLst>
        </xdr:cNvPr>
        <xdr:cNvSpPr>
          <a:spLocks noChangeArrowheads="1"/>
        </xdr:cNvSpPr>
      </xdr:nvSpPr>
      <xdr:spPr bwMode="auto">
        <a:xfrm>
          <a:off x="5111526" y="2654573"/>
          <a:ext cx="2580350" cy="521042"/>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5. Weighted average price</a:t>
          </a:r>
        </a:p>
      </xdr:txBody>
    </xdr:sp>
    <xdr:clientData/>
  </xdr:twoCellAnchor>
  <xdr:twoCellAnchor>
    <xdr:from>
      <xdr:col>6</xdr:col>
      <xdr:colOff>715683</xdr:colOff>
      <xdr:row>20</xdr:row>
      <xdr:rowOff>120587</xdr:rowOff>
    </xdr:from>
    <xdr:to>
      <xdr:col>9</xdr:col>
      <xdr:colOff>1917</xdr:colOff>
      <xdr:row>23</xdr:row>
      <xdr:rowOff>75867</xdr:rowOff>
    </xdr:to>
    <xdr:sp macro="" textlink="">
      <xdr:nvSpPr>
        <xdr:cNvPr id="53" name="AutoShape 2">
          <a:hlinkClick xmlns:r="http://schemas.openxmlformats.org/officeDocument/2006/relationships" r:id="rId11"/>
          <a:extLst>
            <a:ext uri="{FF2B5EF4-FFF2-40B4-BE49-F238E27FC236}">
              <a16:creationId xmlns:a16="http://schemas.microsoft.com/office/drawing/2014/main" id="{04C91642-4B35-41D7-8852-259353287EFD}"/>
            </a:ext>
          </a:extLst>
        </xdr:cNvPr>
        <xdr:cNvSpPr>
          <a:spLocks noChangeArrowheads="1"/>
        </xdr:cNvSpPr>
      </xdr:nvSpPr>
      <xdr:spPr bwMode="auto">
        <a:xfrm>
          <a:off x="5102898" y="4062032"/>
          <a:ext cx="2580350" cy="540000"/>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6. Notes</a:t>
          </a:r>
        </a:p>
      </xdr:txBody>
    </xdr:sp>
    <xdr:clientData/>
  </xdr:twoCellAnchor>
  <xdr:twoCellAnchor>
    <xdr:from>
      <xdr:col>2</xdr:col>
      <xdr:colOff>424727</xdr:colOff>
      <xdr:row>41</xdr:row>
      <xdr:rowOff>189153</xdr:rowOff>
    </xdr:from>
    <xdr:to>
      <xdr:col>4</xdr:col>
      <xdr:colOff>487014</xdr:colOff>
      <xdr:row>44</xdr:row>
      <xdr:rowOff>152910</xdr:rowOff>
    </xdr:to>
    <xdr:sp macro="" textlink="">
      <xdr:nvSpPr>
        <xdr:cNvPr id="54" name="AutoShape 2">
          <a:hlinkClick xmlns:r="http://schemas.openxmlformats.org/officeDocument/2006/relationships" r:id="rId12"/>
          <a:extLst>
            <a:ext uri="{FF2B5EF4-FFF2-40B4-BE49-F238E27FC236}">
              <a16:creationId xmlns:a16="http://schemas.microsoft.com/office/drawing/2014/main" id="{5556E97F-6E53-41DA-BAD5-C07325E18B3D}"/>
            </a:ext>
          </a:extLst>
        </xdr:cNvPr>
        <xdr:cNvSpPr>
          <a:spLocks noChangeArrowheads="1"/>
        </xdr:cNvSpPr>
      </xdr:nvSpPr>
      <xdr:spPr bwMode="auto">
        <a:xfrm>
          <a:off x="1182917" y="8371128"/>
          <a:ext cx="2355885"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Asset useful life</a:t>
          </a:r>
        </a:p>
      </xdr:txBody>
    </xdr:sp>
    <xdr:clientData/>
  </xdr:twoCellAnchor>
  <xdr:twoCellAnchor>
    <xdr:from>
      <xdr:col>2</xdr:col>
      <xdr:colOff>435149</xdr:colOff>
      <xdr:row>24</xdr:row>
      <xdr:rowOff>12950</xdr:rowOff>
    </xdr:from>
    <xdr:to>
      <xdr:col>4</xdr:col>
      <xdr:colOff>486027</xdr:colOff>
      <xdr:row>26</xdr:row>
      <xdr:rowOff>187830</xdr:rowOff>
    </xdr:to>
    <xdr:sp macro="" textlink="">
      <xdr:nvSpPr>
        <xdr:cNvPr id="55" name="AutoShape 2">
          <a:hlinkClick xmlns:r="http://schemas.openxmlformats.org/officeDocument/2006/relationships" r:id="rId13"/>
          <a:extLst>
            <a:ext uri="{FF2B5EF4-FFF2-40B4-BE49-F238E27FC236}">
              <a16:creationId xmlns:a16="http://schemas.microsoft.com/office/drawing/2014/main" id="{CA857CE8-C584-4141-8333-F8850113E237}"/>
            </a:ext>
          </a:extLst>
        </xdr:cNvPr>
        <xdr:cNvSpPr>
          <a:spLocks noChangeArrowheads="1"/>
        </xdr:cNvSpPr>
      </xdr:nvSpPr>
      <xdr:spPr bwMode="auto">
        <a:xfrm>
          <a:off x="1183814" y="4979285"/>
          <a:ext cx="2353974" cy="53915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2</xdr:col>
      <xdr:colOff>467367</xdr:colOff>
      <xdr:row>52</xdr:row>
      <xdr:rowOff>66560</xdr:rowOff>
    </xdr:from>
    <xdr:to>
      <xdr:col>4</xdr:col>
      <xdr:colOff>522994</xdr:colOff>
      <xdr:row>54</xdr:row>
      <xdr:rowOff>194613</xdr:rowOff>
    </xdr:to>
    <xdr:sp macro="" textlink="">
      <xdr:nvSpPr>
        <xdr:cNvPr id="56" name="AutoShape 2">
          <a:hlinkClick xmlns:r="http://schemas.openxmlformats.org/officeDocument/2006/relationships" r:id="rId14"/>
          <a:extLst>
            <a:ext uri="{FF2B5EF4-FFF2-40B4-BE49-F238E27FC236}">
              <a16:creationId xmlns:a16="http://schemas.microsoft.com/office/drawing/2014/main" id="{1A757884-E72B-4514-9B0F-3D3857D7F52F}"/>
            </a:ext>
          </a:extLst>
        </xdr:cNvPr>
        <xdr:cNvSpPr>
          <a:spLocks noChangeArrowheads="1"/>
        </xdr:cNvSpPr>
      </xdr:nvSpPr>
      <xdr:spPr bwMode="auto">
        <a:xfrm>
          <a:off x="1192219" y="10328795"/>
          <a:ext cx="2353997" cy="5297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714561</xdr:colOff>
      <xdr:row>5</xdr:row>
      <xdr:rowOff>48420</xdr:rowOff>
    </xdr:from>
    <xdr:to>
      <xdr:col>9</xdr:col>
      <xdr:colOff>2451</xdr:colOff>
      <xdr:row>7</xdr:row>
      <xdr:rowOff>189832</xdr:rowOff>
    </xdr:to>
    <xdr:sp macro="" textlink="">
      <xdr:nvSpPr>
        <xdr:cNvPr id="57" name="AutoShape 2">
          <a:hlinkClick xmlns:r="http://schemas.openxmlformats.org/officeDocument/2006/relationships" r:id="rId15"/>
          <a:extLst>
            <a:ext uri="{FF2B5EF4-FFF2-40B4-BE49-F238E27FC236}">
              <a16:creationId xmlns:a16="http://schemas.microsoft.com/office/drawing/2014/main" id="{EBFAB76E-5219-4BE6-8450-0AC0C10287F5}"/>
            </a:ext>
          </a:extLst>
        </xdr:cNvPr>
        <xdr:cNvSpPr>
          <a:spLocks noChangeArrowheads="1"/>
        </xdr:cNvSpPr>
      </xdr:nvSpPr>
      <xdr:spPr bwMode="auto">
        <a:xfrm>
          <a:off x="5096061" y="1138080"/>
          <a:ext cx="2572735" cy="528621"/>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4.  Recovered capital</a:t>
          </a:r>
        </a:p>
      </xdr:txBody>
    </xdr:sp>
    <xdr:clientData/>
  </xdr:twoCellAnchor>
  <xdr:twoCellAnchor>
    <xdr:from>
      <xdr:col>2</xdr:col>
      <xdr:colOff>462154</xdr:colOff>
      <xdr:row>48</xdr:row>
      <xdr:rowOff>154305</xdr:rowOff>
    </xdr:from>
    <xdr:to>
      <xdr:col>4</xdr:col>
      <xdr:colOff>486374</xdr:colOff>
      <xdr:row>51</xdr:row>
      <xdr:rowOff>70038</xdr:rowOff>
    </xdr:to>
    <xdr:sp macro="" textlink="">
      <xdr:nvSpPr>
        <xdr:cNvPr id="58" name="AutoShape 2">
          <a:hlinkClick xmlns:r="http://schemas.openxmlformats.org/officeDocument/2006/relationships" r:id="rId16"/>
          <a:extLst>
            <a:ext uri="{FF2B5EF4-FFF2-40B4-BE49-F238E27FC236}">
              <a16:creationId xmlns:a16="http://schemas.microsoft.com/office/drawing/2014/main" id="{3B686F31-B02F-46AF-847D-C672F88E857B}"/>
            </a:ext>
          </a:extLst>
        </xdr:cNvPr>
        <xdr:cNvSpPr>
          <a:spLocks noChangeArrowheads="1"/>
        </xdr:cNvSpPr>
      </xdr:nvSpPr>
      <xdr:spPr bwMode="auto">
        <a:xfrm>
          <a:off x="1193674" y="9656445"/>
          <a:ext cx="2344445"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lnSpc>
              <a:spcPts val="1000"/>
            </a:lnSpc>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973702</xdr:colOff>
      <xdr:row>16</xdr:row>
      <xdr:rowOff>123500</xdr:rowOff>
    </xdr:from>
    <xdr:to>
      <xdr:col>9</xdr:col>
      <xdr:colOff>2119</xdr:colOff>
      <xdr:row>19</xdr:row>
      <xdr:rowOff>60285</xdr:rowOff>
    </xdr:to>
    <xdr:sp macro="" textlink="">
      <xdr:nvSpPr>
        <xdr:cNvPr id="59" name="AutoShape 2">
          <a:hlinkClick xmlns:r="http://schemas.openxmlformats.org/officeDocument/2006/relationships" r:id="rId17"/>
          <a:extLst>
            <a:ext uri="{FF2B5EF4-FFF2-40B4-BE49-F238E27FC236}">
              <a16:creationId xmlns:a16="http://schemas.microsoft.com/office/drawing/2014/main" id="{D4FFE696-4AD1-4A22-A8D7-D13F17839438}"/>
            </a:ext>
          </a:extLst>
        </xdr:cNvPr>
        <xdr:cNvSpPr>
          <a:spLocks noChangeArrowheads="1"/>
        </xdr:cNvSpPr>
      </xdr:nvSpPr>
      <xdr:spPr bwMode="auto">
        <a:xfrm>
          <a:off x="5331389" y="3310565"/>
          <a:ext cx="2336823" cy="53299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5.1 Exempt WAP services</a:t>
          </a:r>
        </a:p>
      </xdr:txBody>
    </xdr:sp>
    <xdr:clientData/>
  </xdr:twoCellAnchor>
  <xdr:twoCellAnchor>
    <xdr:from>
      <xdr:col>2</xdr:col>
      <xdr:colOff>462155</xdr:colOff>
      <xdr:row>45</xdr:row>
      <xdr:rowOff>103760</xdr:rowOff>
    </xdr:from>
    <xdr:to>
      <xdr:col>4</xdr:col>
      <xdr:colOff>520668</xdr:colOff>
      <xdr:row>48</xdr:row>
      <xdr:rowOff>70641</xdr:rowOff>
    </xdr:to>
    <xdr:sp macro="" textlink="">
      <xdr:nvSpPr>
        <xdr:cNvPr id="60" name="AutoShape 2">
          <a:hlinkClick xmlns:r="http://schemas.openxmlformats.org/officeDocument/2006/relationships" r:id="rId18"/>
          <a:extLst>
            <a:ext uri="{FF2B5EF4-FFF2-40B4-BE49-F238E27FC236}">
              <a16:creationId xmlns:a16="http://schemas.microsoft.com/office/drawing/2014/main" id="{BF2B8C46-136E-4CC8-AF95-6F217B7D63F5}"/>
            </a:ext>
          </a:extLst>
        </xdr:cNvPr>
        <xdr:cNvSpPr>
          <a:spLocks noChangeArrowheads="1"/>
        </xdr:cNvSpPr>
      </xdr:nvSpPr>
      <xdr:spPr bwMode="auto">
        <a:xfrm>
          <a:off x="1187960" y="9026780"/>
          <a:ext cx="2355902" cy="54000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Asset impairment</a:t>
          </a:r>
        </a:p>
      </xdr:txBody>
    </xdr:sp>
    <xdr:clientData/>
  </xdr:twoCellAnchor>
  <xdr:twoCellAnchor>
    <xdr:from>
      <xdr:col>6</xdr:col>
      <xdr:colOff>928349</xdr:colOff>
      <xdr:row>8</xdr:row>
      <xdr:rowOff>188319</xdr:rowOff>
    </xdr:from>
    <xdr:to>
      <xdr:col>9</xdr:col>
      <xdr:colOff>7107</xdr:colOff>
      <xdr:row>11</xdr:row>
      <xdr:rowOff>187269</xdr:rowOff>
    </xdr:to>
    <xdr:sp macro="" textlink="">
      <xdr:nvSpPr>
        <xdr:cNvPr id="61" name="AutoShape 2">
          <a:hlinkClick xmlns:r="http://schemas.openxmlformats.org/officeDocument/2006/relationships" r:id="rId19"/>
          <a:extLst>
            <a:ext uri="{FF2B5EF4-FFF2-40B4-BE49-F238E27FC236}">
              <a16:creationId xmlns:a16="http://schemas.microsoft.com/office/drawing/2014/main" id="{22A323F2-3521-490C-9041-BA53FF793D97}"/>
            </a:ext>
          </a:extLst>
        </xdr:cNvPr>
        <xdr:cNvSpPr>
          <a:spLocks noChangeArrowheads="1"/>
        </xdr:cNvSpPr>
      </xdr:nvSpPr>
      <xdr:spPr bwMode="auto">
        <a:xfrm>
          <a:off x="5158613" y="1911921"/>
          <a:ext cx="2317576" cy="56997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2</xdr:col>
      <xdr:colOff>124778</xdr:colOff>
      <xdr:row>9</xdr:row>
      <xdr:rowOff>47409</xdr:rowOff>
    </xdr:from>
    <xdr:to>
      <xdr:col>4</xdr:col>
      <xdr:colOff>475024</xdr:colOff>
      <xdr:row>11</xdr:row>
      <xdr:rowOff>191441</xdr:rowOff>
    </xdr:to>
    <xdr:sp macro="" textlink="">
      <xdr:nvSpPr>
        <xdr:cNvPr id="63" name="AutoShape 15">
          <a:hlinkClick xmlns:r="http://schemas.openxmlformats.org/officeDocument/2006/relationships" r:id="rId20"/>
          <a:extLst>
            <a:ext uri="{FF2B5EF4-FFF2-40B4-BE49-F238E27FC236}">
              <a16:creationId xmlns:a16="http://schemas.microsoft.com/office/drawing/2014/main" id="{E6575C0E-71EC-487F-9991-A2CC1E324169}"/>
            </a:ext>
          </a:extLst>
        </xdr:cNvPr>
        <xdr:cNvSpPr>
          <a:spLocks noChangeArrowheads="1"/>
        </xdr:cNvSpPr>
      </xdr:nvSpPr>
      <xdr:spPr bwMode="auto">
        <a:xfrm>
          <a:off x="922020" y="2110524"/>
          <a:ext cx="2593280" cy="528621"/>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AU" sz="1100" b="1" i="0" u="none" strike="noStrike" kern="0" cap="none" spc="0" normalizeH="0" baseline="0" noProof="0">
              <a:ln>
                <a:noFill/>
              </a:ln>
              <a:solidFill>
                <a:srgbClr val="FFFFFF"/>
              </a:solidFill>
              <a:effectLst/>
              <a:uLnTx/>
              <a:uFillTx/>
              <a:latin typeface="Arial"/>
              <a:cs typeface="Arial"/>
            </a:rPr>
            <a:t>Summary</a:t>
          </a:r>
        </a:p>
      </xdr:txBody>
    </xdr:sp>
    <xdr:clientData/>
  </xdr:twoCellAnchor>
  <xdr:twoCellAnchor>
    <xdr:from>
      <xdr:col>6</xdr:col>
      <xdr:colOff>728345</xdr:colOff>
      <xdr:row>24</xdr:row>
      <xdr:rowOff>50377</xdr:rowOff>
    </xdr:from>
    <xdr:to>
      <xdr:col>9</xdr:col>
      <xdr:colOff>2968</xdr:colOff>
      <xdr:row>27</xdr:row>
      <xdr:rowOff>9957</xdr:rowOff>
    </xdr:to>
    <xdr:sp macro="" textlink="">
      <xdr:nvSpPr>
        <xdr:cNvPr id="64" name="AutoShape 2">
          <a:hlinkClick xmlns:r="http://schemas.openxmlformats.org/officeDocument/2006/relationships" r:id="rId21"/>
          <a:extLst>
            <a:ext uri="{FF2B5EF4-FFF2-40B4-BE49-F238E27FC236}">
              <a16:creationId xmlns:a16="http://schemas.microsoft.com/office/drawing/2014/main" id="{90FD4F99-E1DE-46B1-9427-766998EC5667}"/>
            </a:ext>
          </a:extLst>
        </xdr:cNvPr>
        <xdr:cNvSpPr>
          <a:spLocks noChangeArrowheads="1"/>
        </xdr:cNvSpPr>
      </xdr:nvSpPr>
      <xdr:spPr bwMode="auto">
        <a:xfrm>
          <a:off x="5098415" y="4801447"/>
          <a:ext cx="2570830" cy="541058"/>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Amendment record</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2151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83CAF8A-25E0-4FC6-B238-165478537435}"/>
            </a:ext>
          </a:extLst>
        </xdr:cNvPr>
        <xdr:cNvSpPr>
          <a:spLocks noChangeArrowheads="1"/>
        </xdr:cNvSpPr>
      </xdr:nvSpPr>
      <xdr:spPr bwMode="auto">
        <a:xfrm>
          <a:off x="0" y="0"/>
          <a:ext cx="571500" cy="264089"/>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123786</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631CCF3-8E0E-4712-98C9-8BA23CBDF3FE}"/>
            </a:ext>
          </a:extLst>
        </xdr:cNvPr>
        <xdr:cNvSpPr>
          <a:spLocks noChangeArrowheads="1"/>
        </xdr:cNvSpPr>
      </xdr:nvSpPr>
      <xdr:spPr bwMode="auto">
        <a:xfrm>
          <a:off x="0" y="0"/>
          <a:ext cx="847725"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1653</xdr:rowOff>
    </xdr:to>
    <xdr:sp macro="" textlink="">
      <xdr:nvSpPr>
        <xdr:cNvPr id="14" name="AutoShape 45">
          <a:hlinkClick xmlns:r="http://schemas.openxmlformats.org/officeDocument/2006/relationships" r:id="rId1"/>
          <a:extLst>
            <a:ext uri="{FF2B5EF4-FFF2-40B4-BE49-F238E27FC236}">
              <a16:creationId xmlns:a16="http://schemas.microsoft.com/office/drawing/2014/main" id="{8EED2151-11DA-4097-AC6F-2520DEF31232}"/>
            </a:ext>
          </a:extLst>
        </xdr:cNvPr>
        <xdr:cNvSpPr>
          <a:spLocks noChangeArrowheads="1"/>
        </xdr:cNvSpPr>
      </xdr:nvSpPr>
      <xdr:spPr bwMode="auto">
        <a:xfrm>
          <a:off x="1" y="0"/>
          <a:ext cx="762000" cy="268353"/>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900" b="1" i="0" u="none" strike="noStrike" kern="0" cap="none" spc="0" normalizeH="0" baseline="0" noProof="0">
              <a:ln>
                <a:noFill/>
              </a:ln>
              <a:solidFill>
                <a:srgbClr val="000080"/>
              </a:solidFill>
              <a:effectLst/>
              <a:uLnTx/>
              <a:uFillTx/>
              <a:latin typeface="Arial"/>
              <a:cs typeface="Arial"/>
            </a:rPr>
            <a:t>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7370" name="Group 1">
          <a:extLst>
            <a:ext uri="{FF2B5EF4-FFF2-40B4-BE49-F238E27FC236}">
              <a16:creationId xmlns:a16="http://schemas.microsoft.com/office/drawing/2014/main" id="{400EC41F-23A2-4D7C-B854-187D0C89DF94}"/>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6B31A3ED-90A3-4600-8A19-E2C3A6624BA2}"/>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376" name="Picture 3">
            <a:extLst>
              <a:ext uri="{FF2B5EF4-FFF2-40B4-BE49-F238E27FC236}">
                <a16:creationId xmlns:a16="http://schemas.microsoft.com/office/drawing/2014/main" id="{8BDB91DA-A04A-4221-8EFC-7656DA381D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7371" name="Group 7">
          <a:extLst>
            <a:ext uri="{FF2B5EF4-FFF2-40B4-BE49-F238E27FC236}">
              <a16:creationId xmlns:a16="http://schemas.microsoft.com/office/drawing/2014/main" id="{3491F8FD-93F4-49E9-ACA4-7586AF210D65}"/>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B6942171-8A67-485B-9C30-6F0F2AAAB12D}"/>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374" name="Picture 9">
            <a:extLst>
              <a:ext uri="{FF2B5EF4-FFF2-40B4-BE49-F238E27FC236}">
                <a16:creationId xmlns:a16="http://schemas.microsoft.com/office/drawing/2014/main" id="{7B694C0B-4882-4A54-82C2-CE426874E1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818143</xdr:colOff>
      <xdr:row>1</xdr:row>
      <xdr:rowOff>4075</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538AE8C6-F1E4-4BEB-B080-637A48BA7E11}"/>
            </a:ext>
          </a:extLst>
        </xdr:cNvPr>
        <xdr:cNvSpPr>
          <a:spLocks noChangeArrowheads="1"/>
        </xdr:cNvSpPr>
      </xdr:nvSpPr>
      <xdr:spPr bwMode="auto">
        <a:xfrm>
          <a:off x="0" y="0"/>
          <a:ext cx="747712" cy="252412"/>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8393" name="Group 1">
          <a:extLst>
            <a:ext uri="{FF2B5EF4-FFF2-40B4-BE49-F238E27FC236}">
              <a16:creationId xmlns:a16="http://schemas.microsoft.com/office/drawing/2014/main" id="{56998999-C942-488F-AE09-DDC2CF5AC260}"/>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3866ABE-7760-415D-9567-59D0A82306A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399" name="Picture 3">
            <a:extLst>
              <a:ext uri="{FF2B5EF4-FFF2-40B4-BE49-F238E27FC236}">
                <a16:creationId xmlns:a16="http://schemas.microsoft.com/office/drawing/2014/main" id="{9DA5497C-0CA6-497C-A228-F69A2D6000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45720</xdr:colOff>
      <xdr:row>0</xdr:row>
      <xdr:rowOff>28575</xdr:rowOff>
    </xdr:from>
    <xdr:to>
      <xdr:col>1</xdr:col>
      <xdr:colOff>103</xdr:colOff>
      <xdr:row>0</xdr:row>
      <xdr:rowOff>263476</xdr:rowOff>
    </xdr:to>
    <xdr:sp macro="" textlink="">
      <xdr:nvSpPr>
        <xdr:cNvPr id="6" name="AutoShape 45">
          <a:hlinkClick xmlns:r="http://schemas.openxmlformats.org/officeDocument/2006/relationships" r:id="rId1"/>
          <a:extLst>
            <a:ext uri="{FF2B5EF4-FFF2-40B4-BE49-F238E27FC236}">
              <a16:creationId xmlns:a16="http://schemas.microsoft.com/office/drawing/2014/main" id="{04968CBF-0B95-4322-A967-E83F55E02BA3}"/>
            </a:ext>
          </a:extLst>
        </xdr:cNvPr>
        <xdr:cNvSpPr>
          <a:spLocks noChangeArrowheads="1"/>
        </xdr:cNvSpPr>
      </xdr:nvSpPr>
      <xdr:spPr bwMode="auto">
        <a:xfrm>
          <a:off x="36195" y="17145"/>
          <a:ext cx="725805" cy="24628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twoCellAnchor>
    <xdr:from>
      <xdr:col>0</xdr:col>
      <xdr:colOff>0</xdr:colOff>
      <xdr:row>0</xdr:row>
      <xdr:rowOff>0</xdr:rowOff>
    </xdr:from>
    <xdr:to>
      <xdr:col>1</xdr:col>
      <xdr:colOff>0</xdr:colOff>
      <xdr:row>0</xdr:row>
      <xdr:rowOff>0</xdr:rowOff>
    </xdr:to>
    <xdr:grpSp>
      <xdr:nvGrpSpPr>
        <xdr:cNvPr id="98395" name="Group 7">
          <a:extLst>
            <a:ext uri="{FF2B5EF4-FFF2-40B4-BE49-F238E27FC236}">
              <a16:creationId xmlns:a16="http://schemas.microsoft.com/office/drawing/2014/main" id="{6D5A8C05-70B8-4518-A1BE-0015201D5CC3}"/>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CD4B2190-26D0-4875-A766-2B46E590770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397" name="Picture 9">
            <a:extLst>
              <a:ext uri="{FF2B5EF4-FFF2-40B4-BE49-F238E27FC236}">
                <a16:creationId xmlns:a16="http://schemas.microsoft.com/office/drawing/2014/main" id="{1ADD8575-A038-4713-81AA-90CBE64182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815157</xdr:colOff>
      <xdr:row>1</xdr:row>
      <xdr:rowOff>958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98027F6B-5398-4F60-84C7-07D978C60C22}"/>
            </a:ext>
          </a:extLst>
        </xdr:cNvPr>
        <xdr:cNvSpPr>
          <a:spLocks noChangeArrowheads="1"/>
        </xdr:cNvSpPr>
      </xdr:nvSpPr>
      <xdr:spPr bwMode="auto">
        <a:xfrm>
          <a:off x="1" y="0"/>
          <a:ext cx="781050" cy="26765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2982</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B81C4C5-A1CF-468A-8F8D-6FE53B93E1AC}"/>
            </a:ext>
          </a:extLst>
        </xdr:cNvPr>
        <xdr:cNvSpPr>
          <a:spLocks noChangeArrowheads="1"/>
        </xdr:cNvSpPr>
      </xdr:nvSpPr>
      <xdr:spPr bwMode="auto">
        <a:xfrm>
          <a:off x="0" y="0"/>
          <a:ext cx="80010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9417" name="Group 1">
          <a:extLst>
            <a:ext uri="{FF2B5EF4-FFF2-40B4-BE49-F238E27FC236}">
              <a16:creationId xmlns:a16="http://schemas.microsoft.com/office/drawing/2014/main" id="{3ACBEC78-A752-43CC-99C0-5B57689AE37C}"/>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206B8B8F-B47D-4BD6-AFA1-8DF6830B1B96}"/>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23" name="Picture 3">
            <a:extLst>
              <a:ext uri="{FF2B5EF4-FFF2-40B4-BE49-F238E27FC236}">
                <a16:creationId xmlns:a16="http://schemas.microsoft.com/office/drawing/2014/main" id="{E17A9E89-92D1-4C9C-8815-1BA4947D9C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9418" name="Group 7">
          <a:extLst>
            <a:ext uri="{FF2B5EF4-FFF2-40B4-BE49-F238E27FC236}">
              <a16:creationId xmlns:a16="http://schemas.microsoft.com/office/drawing/2014/main" id="{3E9C2474-AFEC-4565-88AE-740D1549E3F1}"/>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EE0232D4-1517-4996-8363-2B2F6EB9CF35}"/>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21" name="Picture 9">
            <a:extLst>
              <a:ext uri="{FF2B5EF4-FFF2-40B4-BE49-F238E27FC236}">
                <a16:creationId xmlns:a16="http://schemas.microsoft.com/office/drawing/2014/main" id="{72905CC9-3436-4540-BFEC-B023538B76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3431</xdr:colOff>
      <xdr:row>0</xdr:row>
      <xdr:rowOff>266661</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800E2297-66AC-4FDC-8B5F-2437A6CE32BF}"/>
            </a:ext>
          </a:extLst>
        </xdr:cNvPr>
        <xdr:cNvSpPr>
          <a:spLocks noChangeArrowheads="1"/>
        </xdr:cNvSpPr>
      </xdr:nvSpPr>
      <xdr:spPr bwMode="auto">
        <a:xfrm>
          <a:off x="0" y="0"/>
          <a:ext cx="754380" cy="25146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3125</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6B3418E-2065-4397-BCAD-22A279081F86}"/>
            </a:ext>
          </a:extLst>
        </xdr:cNvPr>
        <xdr:cNvSpPr>
          <a:spLocks noChangeArrowheads="1"/>
        </xdr:cNvSpPr>
      </xdr:nvSpPr>
      <xdr:spPr bwMode="auto">
        <a:xfrm>
          <a:off x="0" y="0"/>
          <a:ext cx="79248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G95" totalsRowShown="0" headerRowDxfId="8" dataDxfId="7">
  <autoFilter ref="A2:G95" xr:uid="{00000000-0009-0000-0100-000001000000}"/>
  <tableColumns count="7">
    <tableColumn id="1" xr3:uid="{00000000-0010-0000-0000-000001000000}" name="Date" dataDxfId="6"/>
    <tableColumn id="2" xr3:uid="{00000000-0010-0000-0000-000002000000}" name="ERA amendment#" dataDxfId="5"/>
    <tableColumn id="3" xr3:uid="{00000000-0010-0000-0000-000003000000}" name="Worksheet" dataDxfId="4"/>
    <tableColumn id="4" xr3:uid="{00000000-0010-0000-0000-000004000000}" name="Table" dataDxfId="3"/>
    <tableColumn id="5" xr3:uid="{00000000-0010-0000-0000-000005000000}" name="Cell" dataDxfId="2"/>
    <tableColumn id="6" xr3:uid="{00000000-0010-0000-0000-000006000000}" name="Change" dataDxfId="1"/>
    <tableColumn id="7" xr3:uid="{00000000-0010-0000-0000-000007000000}" name="Reason" dataDxfId="0"/>
  </tableColumns>
  <tableStyleInfo name="TableStyleLight9" showFirstColumn="0" showLastColumn="0" showRowStripes="1" showColumnStripes="0"/>
</table>
</file>

<file path=xl/theme/theme1.xml><?xml version="1.0" encoding="utf-8"?>
<a:theme xmlns:a="http://schemas.openxmlformats.org/drawingml/2006/main" name="era charts">
  <a:themeElements>
    <a:clrScheme name="ERA Charts">
      <a:dk1>
        <a:sysClr val="windowText" lastClr="000000"/>
      </a:dk1>
      <a:lt1>
        <a:sysClr val="window" lastClr="FFFFFF"/>
      </a:lt1>
      <a:dk2>
        <a:srgbClr val="BFB6AC"/>
      </a:dk2>
      <a:lt2>
        <a:srgbClr val="C9C1B9"/>
      </a:lt2>
      <a:accent1>
        <a:srgbClr val="00A0B1"/>
      </a:accent1>
      <a:accent2>
        <a:srgbClr val="B1DFDC"/>
      </a:accent2>
      <a:accent3>
        <a:srgbClr val="BFB6AC"/>
      </a:accent3>
      <a:accent4>
        <a:srgbClr val="EAEA54"/>
      </a:accent4>
      <a:accent5>
        <a:srgbClr val="82AA82"/>
      </a:accent5>
      <a:accent6>
        <a:srgbClr val="FFC896"/>
      </a:accent6>
      <a:hlink>
        <a:srgbClr val="006E78"/>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5"/>
  <sheetViews>
    <sheetView tabSelected="1" workbookViewId="0"/>
  </sheetViews>
  <sheetFormatPr defaultColWidth="9.140625" defaultRowHeight="12.75" x14ac:dyDescent="0.2"/>
  <cols>
    <col min="1" max="1" width="26.5703125" style="2" customWidth="1"/>
    <col min="2" max="2" width="23.5703125" style="2" customWidth="1"/>
    <col min="3" max="5" width="13.85546875" style="2" customWidth="1"/>
    <col min="6" max="8" width="11.140625" style="2" customWidth="1"/>
    <col min="9" max="11" width="12.85546875" style="2" customWidth="1"/>
    <col min="12" max="16384" width="9.140625" style="2"/>
  </cols>
  <sheetData>
    <row r="1" spans="1:9" ht="20.25" x14ac:dyDescent="0.3">
      <c r="A1" s="1" t="s">
        <v>27</v>
      </c>
    </row>
    <row r="2" spans="1:9" ht="20.25" x14ac:dyDescent="0.3">
      <c r="A2" s="1" t="s">
        <v>160</v>
      </c>
    </row>
    <row r="4" spans="1:9" x14ac:dyDescent="0.2">
      <c r="A4" s="3" t="s">
        <v>28</v>
      </c>
    </row>
    <row r="5" spans="1:9" ht="13.5" thickBot="1" x14ac:dyDescent="0.25"/>
    <row r="6" spans="1:9" ht="15.75" x14ac:dyDescent="0.25">
      <c r="A6" s="387" t="s">
        <v>3</v>
      </c>
      <c r="B6" s="388"/>
      <c r="C6" s="388"/>
      <c r="D6" s="388"/>
      <c r="E6" s="388"/>
      <c r="F6" s="388"/>
      <c r="G6" s="388"/>
      <c r="H6" s="388"/>
      <c r="I6" s="389"/>
    </row>
    <row r="7" spans="1:9" x14ac:dyDescent="0.2">
      <c r="A7" s="168" t="s">
        <v>323</v>
      </c>
      <c r="B7" s="166"/>
      <c r="C7" s="166"/>
      <c r="D7" s="166"/>
      <c r="E7" s="166"/>
      <c r="F7" s="166"/>
      <c r="G7" s="166"/>
      <c r="H7" s="166"/>
      <c r="I7" s="167"/>
    </row>
    <row r="8" spans="1:9" x14ac:dyDescent="0.2">
      <c r="A8" s="165" t="s">
        <v>4</v>
      </c>
      <c r="B8" s="161"/>
      <c r="C8" s="161"/>
      <c r="D8" s="161"/>
      <c r="E8" s="161"/>
      <c r="F8" s="161"/>
      <c r="G8" s="161"/>
      <c r="H8" s="161"/>
      <c r="I8" s="162"/>
    </row>
    <row r="9" spans="1:9" ht="13.5" thickBot="1" x14ac:dyDescent="0.25">
      <c r="A9" s="169" t="s">
        <v>5</v>
      </c>
      <c r="B9" s="163"/>
      <c r="C9" s="163"/>
      <c r="D9" s="163"/>
      <c r="E9" s="163"/>
      <c r="F9" s="163"/>
      <c r="G9" s="163"/>
      <c r="H9" s="163"/>
      <c r="I9" s="164"/>
    </row>
    <row r="10" spans="1:9" x14ac:dyDescent="0.2">
      <c r="A10" s="405"/>
      <c r="B10" s="406"/>
      <c r="C10" s="406"/>
      <c r="D10" s="406"/>
      <c r="E10" s="406"/>
      <c r="F10" s="406"/>
      <c r="G10" s="406"/>
      <c r="H10" s="406"/>
      <c r="I10" s="406"/>
    </row>
    <row r="11" spans="1:9" x14ac:dyDescent="0.2">
      <c r="A11" s="4" t="s">
        <v>6</v>
      </c>
      <c r="B11" s="5"/>
      <c r="C11" s="5"/>
      <c r="D11" s="5"/>
      <c r="E11" s="5"/>
      <c r="F11" s="5"/>
      <c r="G11" s="5"/>
    </row>
    <row r="12" spans="1:9" x14ac:dyDescent="0.2">
      <c r="A12" s="6" t="s">
        <v>7</v>
      </c>
    </row>
    <row r="15" spans="1:9" ht="18" x14ac:dyDescent="0.25">
      <c r="A15" s="171" t="s">
        <v>216</v>
      </c>
      <c r="B15" s="159"/>
      <c r="C15" s="407" t="s">
        <v>594</v>
      </c>
      <c r="D15" s="408"/>
      <c r="E15" s="408"/>
    </row>
    <row r="16" spans="1:9" ht="18" x14ac:dyDescent="0.25">
      <c r="A16" s="172"/>
      <c r="B16" s="160"/>
    </row>
    <row r="17" spans="1:11" ht="18" x14ac:dyDescent="0.25">
      <c r="A17" s="171" t="s">
        <v>29</v>
      </c>
      <c r="B17" s="159"/>
      <c r="C17" s="407" t="s">
        <v>595</v>
      </c>
      <c r="D17" s="408"/>
      <c r="E17" s="408"/>
    </row>
    <row r="18" spans="1:11" ht="18" x14ac:dyDescent="0.25">
      <c r="A18" s="172"/>
      <c r="B18" s="160"/>
      <c r="C18" s="409"/>
      <c r="D18" s="410"/>
      <c r="E18" s="410"/>
    </row>
    <row r="19" spans="1:11" ht="18" x14ac:dyDescent="0.25">
      <c r="A19" s="171" t="s">
        <v>217</v>
      </c>
      <c r="B19" s="159"/>
      <c r="C19" s="390" t="s">
        <v>596</v>
      </c>
      <c r="D19" s="391"/>
      <c r="E19" s="392"/>
      <c r="H19" s="46"/>
    </row>
    <row r="20" spans="1:11" x14ac:dyDescent="0.2">
      <c r="A20" s="173"/>
    </row>
    <row r="21" spans="1:11" ht="18" x14ac:dyDescent="0.25">
      <c r="A21" s="171" t="s">
        <v>161</v>
      </c>
      <c r="B21" s="159"/>
      <c r="C21" s="396">
        <v>44562</v>
      </c>
      <c r="D21" s="397"/>
      <c r="E21" s="398"/>
    </row>
    <row r="22" spans="1:11" x14ac:dyDescent="0.2">
      <c r="A22" s="173"/>
    </row>
    <row r="23" spans="1:11" ht="18" x14ac:dyDescent="0.25">
      <c r="A23" s="171" t="s">
        <v>162</v>
      </c>
      <c r="B23" s="159"/>
      <c r="C23" s="396">
        <v>44926</v>
      </c>
      <c r="D23" s="397"/>
      <c r="E23" s="398"/>
    </row>
    <row r="25" spans="1:11" ht="18" x14ac:dyDescent="0.25">
      <c r="A25" s="171" t="s">
        <v>423</v>
      </c>
      <c r="B25" s="159"/>
      <c r="C25" s="393">
        <v>44651</v>
      </c>
      <c r="D25" s="394"/>
      <c r="E25" s="395"/>
    </row>
    <row r="26" spans="1:11" ht="13.5" customHeight="1" x14ac:dyDescent="0.25">
      <c r="A26" s="318"/>
      <c r="B26" s="319"/>
      <c r="C26" s="196"/>
      <c r="D26" s="196"/>
      <c r="E26" s="196"/>
    </row>
    <row r="27" spans="1:11" ht="18" x14ac:dyDescent="0.25">
      <c r="A27" s="171" t="s">
        <v>424</v>
      </c>
      <c r="B27" s="159"/>
      <c r="C27" s="396">
        <v>44926</v>
      </c>
      <c r="D27" s="397"/>
      <c r="E27" s="398"/>
    </row>
    <row r="28" spans="1:11" ht="18" x14ac:dyDescent="0.25">
      <c r="A28" s="320"/>
      <c r="B28" s="320"/>
    </row>
    <row r="29" spans="1:11" ht="58.5" customHeight="1" x14ac:dyDescent="0.2">
      <c r="A29" s="399" t="s">
        <v>425</v>
      </c>
      <c r="B29" s="400"/>
      <c r="C29" s="401" t="s">
        <v>501</v>
      </c>
      <c r="D29" s="402"/>
      <c r="E29" s="403"/>
      <c r="F29" s="399" t="s">
        <v>508</v>
      </c>
      <c r="G29" s="404"/>
      <c r="H29" s="400"/>
      <c r="I29" s="401" t="s">
        <v>688</v>
      </c>
      <c r="J29" s="402"/>
      <c r="K29" s="403"/>
    </row>
    <row r="31" spans="1:11" ht="13.5" thickBot="1" x14ac:dyDescent="0.25"/>
    <row r="32" spans="1:11" x14ac:dyDescent="0.2">
      <c r="A32" s="155"/>
      <c r="B32" s="56"/>
      <c r="C32" s="56"/>
      <c r="D32" s="56"/>
      <c r="E32" s="56"/>
      <c r="F32" s="56"/>
      <c r="G32" s="56"/>
      <c r="H32" s="60"/>
    </row>
    <row r="33" spans="1:8" ht="15.75" x14ac:dyDescent="0.25">
      <c r="A33" s="170" t="s">
        <v>8</v>
      </c>
      <c r="B33" s="412" t="s">
        <v>9</v>
      </c>
      <c r="C33" s="413"/>
      <c r="D33" s="414" t="s">
        <v>597</v>
      </c>
      <c r="E33" s="415"/>
      <c r="F33" s="415"/>
      <c r="G33" s="416"/>
      <c r="H33" s="61"/>
    </row>
    <row r="34" spans="1:8" x14ac:dyDescent="0.2">
      <c r="A34" s="156"/>
      <c r="B34" s="412" t="s">
        <v>10</v>
      </c>
      <c r="C34" s="413"/>
      <c r="D34" s="414" t="s">
        <v>598</v>
      </c>
      <c r="E34" s="415"/>
      <c r="F34" s="415"/>
      <c r="G34" s="416"/>
      <c r="H34" s="61"/>
    </row>
    <row r="35" spans="1:8" x14ac:dyDescent="0.2">
      <c r="A35" s="156"/>
      <c r="B35" s="57"/>
      <c r="C35" s="58" t="s">
        <v>11</v>
      </c>
      <c r="D35" s="91" t="s">
        <v>599</v>
      </c>
      <c r="E35" s="58" t="s">
        <v>12</v>
      </c>
      <c r="F35" s="91">
        <v>6000</v>
      </c>
      <c r="G35" s="57"/>
      <c r="H35" s="62"/>
    </row>
    <row r="36" spans="1:8" x14ac:dyDescent="0.2">
      <c r="A36" s="156"/>
      <c r="B36" s="57"/>
      <c r="C36" s="57"/>
      <c r="D36" s="57"/>
      <c r="E36" s="65"/>
      <c r="F36" s="57"/>
      <c r="G36" s="57"/>
      <c r="H36" s="63"/>
    </row>
    <row r="37" spans="1:8" ht="15.75" x14ac:dyDescent="0.25">
      <c r="A37" s="170" t="s">
        <v>13</v>
      </c>
      <c r="B37" s="412" t="s">
        <v>9</v>
      </c>
      <c r="C37" s="413"/>
      <c r="D37" s="411" t="s">
        <v>600</v>
      </c>
      <c r="E37" s="411"/>
      <c r="F37" s="411"/>
      <c r="G37" s="411"/>
      <c r="H37" s="62"/>
    </row>
    <row r="38" spans="1:8" x14ac:dyDescent="0.2">
      <c r="A38" s="156"/>
      <c r="B38" s="412" t="s">
        <v>10</v>
      </c>
      <c r="C38" s="413"/>
      <c r="D38" s="411" t="s">
        <v>598</v>
      </c>
      <c r="E38" s="411"/>
      <c r="F38" s="411"/>
      <c r="G38" s="411"/>
      <c r="H38" s="62"/>
    </row>
    <row r="39" spans="1:8" x14ac:dyDescent="0.2">
      <c r="A39" s="157"/>
      <c r="B39" s="57"/>
      <c r="C39" s="58" t="s">
        <v>11</v>
      </c>
      <c r="D39" s="91" t="s">
        <v>599</v>
      </c>
      <c r="E39" s="58" t="s">
        <v>12</v>
      </c>
      <c r="F39" s="91">
        <v>6831</v>
      </c>
      <c r="G39" s="57"/>
      <c r="H39" s="62"/>
    </row>
    <row r="40" spans="1:8" ht="13.5" thickBot="1" x14ac:dyDescent="0.25">
      <c r="A40" s="158"/>
      <c r="B40" s="59"/>
      <c r="C40" s="59"/>
      <c r="D40" s="59"/>
      <c r="E40" s="59"/>
      <c r="F40" s="59"/>
      <c r="G40" s="59"/>
      <c r="H40" s="64"/>
    </row>
    <row r="41" spans="1:8" x14ac:dyDescent="0.2">
      <c r="A41" s="155"/>
      <c r="B41" s="56"/>
      <c r="C41" s="56"/>
      <c r="D41" s="56"/>
      <c r="E41" s="56"/>
      <c r="F41" s="56"/>
      <c r="G41" s="57"/>
      <c r="H41" s="60"/>
    </row>
    <row r="42" spans="1:8" x14ac:dyDescent="0.2">
      <c r="A42" s="157" t="s">
        <v>14</v>
      </c>
      <c r="B42" s="414"/>
      <c r="C42" s="415"/>
      <c r="D42" s="417"/>
      <c r="E42" s="417"/>
      <c r="F42" s="418"/>
      <c r="G42" s="57"/>
      <c r="H42" s="63"/>
    </row>
    <row r="43" spans="1:8" x14ac:dyDescent="0.2">
      <c r="A43" s="157" t="s">
        <v>15</v>
      </c>
      <c r="B43" s="414"/>
      <c r="C43" s="415"/>
      <c r="D43" s="415"/>
      <c r="E43" s="415"/>
      <c r="F43" s="416"/>
      <c r="G43" s="57"/>
      <c r="H43" s="63"/>
    </row>
    <row r="44" spans="1:8" x14ac:dyDescent="0.2">
      <c r="A44" s="157" t="s">
        <v>16</v>
      </c>
      <c r="B44" s="414"/>
      <c r="C44" s="415"/>
      <c r="D44" s="415"/>
      <c r="E44" s="415"/>
      <c r="F44" s="416"/>
      <c r="G44" s="57"/>
      <c r="H44" s="63"/>
    </row>
    <row r="45" spans="1:8" ht="13.5" thickBot="1" x14ac:dyDescent="0.25">
      <c r="A45" s="158"/>
      <c r="B45" s="59"/>
      <c r="C45" s="59"/>
      <c r="D45" s="59"/>
      <c r="E45" s="59"/>
      <c r="F45" s="59"/>
      <c r="G45" s="59"/>
      <c r="H45" s="64"/>
    </row>
  </sheetData>
  <mergeCells count="25">
    <mergeCell ref="B44:F44"/>
    <mergeCell ref="B38:C38"/>
    <mergeCell ref="D38:G38"/>
    <mergeCell ref="B42:F42"/>
    <mergeCell ref="B43:F43"/>
    <mergeCell ref="D37:G37"/>
    <mergeCell ref="B37:C37"/>
    <mergeCell ref="B33:C33"/>
    <mergeCell ref="D33:G33"/>
    <mergeCell ref="B34:C34"/>
    <mergeCell ref="D34:G34"/>
    <mergeCell ref="A6:I6"/>
    <mergeCell ref="C19:E19"/>
    <mergeCell ref="C25:E25"/>
    <mergeCell ref="C27:E27"/>
    <mergeCell ref="A29:B29"/>
    <mergeCell ref="C29:E29"/>
    <mergeCell ref="F29:H29"/>
    <mergeCell ref="I29:K29"/>
    <mergeCell ref="A10:I10"/>
    <mergeCell ref="C15:E15"/>
    <mergeCell ref="C23:E23"/>
    <mergeCell ref="C17:E17"/>
    <mergeCell ref="C21:E21"/>
    <mergeCell ref="C18:E18"/>
  </mergeCells>
  <phoneticPr fontId="8" type="noConversion"/>
  <dataValidations count="1">
    <dataValidation type="list" allowBlank="1" showInputMessage="1" showErrorMessage="1" sqref="C29:E29" xr:uid="{00000000-0002-0000-0000-000000000000}">
      <formula1>ryesno</formula1>
    </dataValidation>
  </dataValidations>
  <pageMargins left="0.75" right="0.75" top="1" bottom="1" header="0.5" footer="0.5"/>
  <pageSetup paperSize="9" scale="80" orientation="portrait" verticalDpi="2" r:id="rId1"/>
  <headerFooter alignWithMargins="0">
    <oddHeader>&amp;C&amp;"Arial,Bold"&amp;12Non- Scheme Gas Pipeline - Financial Guideline Reporting template</oddHeader>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9999"/>
  </sheetPr>
  <dimension ref="B1:I36"/>
  <sheetViews>
    <sheetView workbookViewId="0">
      <selection activeCell="A2" sqref="A2"/>
    </sheetView>
  </sheetViews>
  <sheetFormatPr defaultColWidth="9.140625" defaultRowHeight="12.75" x14ac:dyDescent="0.2"/>
  <cols>
    <col min="1" max="1" width="12" style="28" customWidth="1"/>
    <col min="2" max="2" width="21" style="28" customWidth="1"/>
    <col min="3" max="3" width="30" style="28" customWidth="1"/>
    <col min="4" max="4" width="26.85546875" style="28" customWidth="1"/>
    <col min="5" max="5" width="23.5703125" style="28" customWidth="1"/>
    <col min="6" max="6" width="22.5703125" style="28" customWidth="1"/>
    <col min="7" max="7" width="20.5703125" style="28" customWidth="1"/>
    <col min="8" max="9" width="22.5703125" style="28" customWidth="1"/>
    <col min="10" max="10" width="9.42578125" style="28" customWidth="1"/>
    <col min="11" max="11" width="25.140625" style="28" customWidth="1"/>
    <col min="12" max="16384" width="9.140625" style="28"/>
  </cols>
  <sheetData>
    <row r="1" spans="2:9" ht="20.25" x14ac:dyDescent="0.3">
      <c r="B1" s="430" t="s">
        <v>156</v>
      </c>
      <c r="C1" s="430"/>
      <c r="D1" s="15"/>
      <c r="E1" s="15"/>
      <c r="F1" s="15"/>
      <c r="G1" s="15"/>
      <c r="H1" s="15"/>
      <c r="I1" s="15"/>
    </row>
    <row r="2" spans="2:9" ht="16.5" customHeight="1" x14ac:dyDescent="0.3">
      <c r="B2" s="47" t="str">
        <f>Tradingname</f>
        <v>AGI Development Group Pty Ltd</v>
      </c>
      <c r="C2" s="48"/>
      <c r="D2" s="29"/>
      <c r="E2" s="431" t="s">
        <v>486</v>
      </c>
      <c r="F2" s="431"/>
      <c r="G2" s="431"/>
      <c r="H2" s="29"/>
      <c r="I2" s="29"/>
    </row>
    <row r="3" spans="2:9" ht="15" x14ac:dyDescent="0.25">
      <c r="B3" s="49" t="s">
        <v>240</v>
      </c>
      <c r="C3" s="50" t="str">
        <f>TEXT(Yearstart,"dd/mm/yyyy")&amp;" to "&amp;TEXT(Yearending,"dd/mm/yyyy")</f>
        <v>01/01/2022 to 31/12/2022</v>
      </c>
      <c r="E3" s="431"/>
      <c r="F3" s="431"/>
      <c r="G3" s="431"/>
    </row>
    <row r="4" spans="2:9" ht="20.25" x14ac:dyDescent="0.3">
      <c r="B4" s="14"/>
      <c r="E4" s="431"/>
      <c r="F4" s="431"/>
      <c r="G4" s="431"/>
    </row>
    <row r="5" spans="2:9" ht="15.75" x14ac:dyDescent="0.25">
      <c r="B5" s="32" t="s">
        <v>193</v>
      </c>
      <c r="C5" s="30"/>
      <c r="D5" s="30"/>
      <c r="E5" s="30"/>
      <c r="F5" s="30"/>
      <c r="G5" s="31"/>
      <c r="H5" s="30"/>
      <c r="I5" s="30"/>
    </row>
    <row r="6" spans="2:9" ht="15.75" x14ac:dyDescent="0.25">
      <c r="B6" s="32"/>
      <c r="C6" s="30"/>
      <c r="D6" s="30"/>
      <c r="E6" s="30"/>
      <c r="F6" s="30"/>
      <c r="G6" s="31"/>
      <c r="H6" s="30"/>
      <c r="I6" s="30"/>
    </row>
    <row r="7" spans="2:9" ht="40.5" customHeight="1" x14ac:dyDescent="0.2">
      <c r="B7" s="104" t="s">
        <v>223</v>
      </c>
      <c r="C7" s="104" t="s">
        <v>19</v>
      </c>
      <c r="D7" s="109" t="s">
        <v>70</v>
      </c>
      <c r="E7" s="105" t="s">
        <v>219</v>
      </c>
      <c r="F7" s="105" t="s">
        <v>221</v>
      </c>
      <c r="G7" s="105" t="s">
        <v>69</v>
      </c>
      <c r="H7" s="105" t="s">
        <v>89</v>
      </c>
      <c r="I7" s="105" t="s">
        <v>90</v>
      </c>
    </row>
    <row r="8" spans="2:9" x14ac:dyDescent="0.2">
      <c r="B8" s="106"/>
      <c r="C8" s="106" t="s">
        <v>194</v>
      </c>
      <c r="D8" s="110"/>
      <c r="E8" s="107" t="s">
        <v>183</v>
      </c>
      <c r="F8" s="107" t="s">
        <v>183</v>
      </c>
      <c r="G8" s="107"/>
      <c r="H8" s="107" t="s">
        <v>183</v>
      </c>
      <c r="I8" s="107" t="s">
        <v>183</v>
      </c>
    </row>
    <row r="9" spans="2:9" x14ac:dyDescent="0.2">
      <c r="B9" s="139" t="s">
        <v>604</v>
      </c>
      <c r="C9" s="137" t="s">
        <v>54</v>
      </c>
      <c r="D9" s="252">
        <v>81096</v>
      </c>
      <c r="E9" s="288">
        <v>0</v>
      </c>
      <c r="F9" s="288">
        <v>-695782.44</v>
      </c>
      <c r="G9" s="291">
        <v>1</v>
      </c>
      <c r="H9" s="290">
        <f>E9*G9</f>
        <v>0</v>
      </c>
      <c r="I9" s="290">
        <f>F9*G9</f>
        <v>-695782.44</v>
      </c>
    </row>
    <row r="10" spans="2:9" ht="25.5" x14ac:dyDescent="0.2">
      <c r="B10" s="139"/>
      <c r="C10" s="137" t="s">
        <v>63</v>
      </c>
      <c r="D10" s="252"/>
      <c r="E10" s="288"/>
      <c r="F10" s="288"/>
      <c r="G10" s="291"/>
      <c r="H10" s="290">
        <f t="shared" ref="H10:H35" si="0">E10*G10</f>
        <v>0</v>
      </c>
      <c r="I10" s="290">
        <f t="shared" ref="I10:I35" si="1">F10*G10</f>
        <v>0</v>
      </c>
    </row>
    <row r="11" spans="2:9" x14ac:dyDescent="0.2">
      <c r="B11" s="139"/>
      <c r="C11" s="137" t="s">
        <v>481</v>
      </c>
      <c r="D11" s="252"/>
      <c r="E11" s="288"/>
      <c r="F11" s="288"/>
      <c r="G11" s="291"/>
      <c r="H11" s="290">
        <f t="shared" si="0"/>
        <v>0</v>
      </c>
      <c r="I11" s="290">
        <f t="shared" si="1"/>
        <v>0</v>
      </c>
    </row>
    <row r="12" spans="2:9" x14ac:dyDescent="0.2">
      <c r="B12" s="139"/>
      <c r="C12" s="137" t="s">
        <v>55</v>
      </c>
      <c r="D12" s="252"/>
      <c r="E12" s="288"/>
      <c r="F12" s="288"/>
      <c r="G12" s="291"/>
      <c r="H12" s="290">
        <f t="shared" si="0"/>
        <v>0</v>
      </c>
      <c r="I12" s="290">
        <f t="shared" si="1"/>
        <v>0</v>
      </c>
    </row>
    <row r="13" spans="2:9" x14ac:dyDescent="0.2">
      <c r="B13" s="139"/>
      <c r="C13" s="137" t="s">
        <v>64</v>
      </c>
      <c r="D13" s="252"/>
      <c r="E13" s="288"/>
      <c r="F13" s="288"/>
      <c r="G13" s="291"/>
      <c r="H13" s="290">
        <f t="shared" si="0"/>
        <v>0</v>
      </c>
      <c r="I13" s="290">
        <f t="shared" si="1"/>
        <v>0</v>
      </c>
    </row>
    <row r="14" spans="2:9" x14ac:dyDescent="0.2">
      <c r="B14" s="139"/>
      <c r="C14" s="137" t="s">
        <v>133</v>
      </c>
      <c r="D14" s="252"/>
      <c r="E14" s="288"/>
      <c r="F14" s="288"/>
      <c r="G14" s="291"/>
      <c r="H14" s="290">
        <f t="shared" si="0"/>
        <v>0</v>
      </c>
      <c r="I14" s="290">
        <f t="shared" si="1"/>
        <v>0</v>
      </c>
    </row>
    <row r="15" spans="2:9" ht="25.5" x14ac:dyDescent="0.2">
      <c r="B15" s="139"/>
      <c r="C15" s="137" t="s">
        <v>56</v>
      </c>
      <c r="D15" s="252"/>
      <c r="E15" s="288"/>
      <c r="F15" s="288"/>
      <c r="G15" s="291"/>
      <c r="H15" s="290">
        <f t="shared" si="0"/>
        <v>0</v>
      </c>
      <c r="I15" s="290">
        <f t="shared" si="1"/>
        <v>0</v>
      </c>
    </row>
    <row r="16" spans="2:9" ht="25.5" x14ac:dyDescent="0.2">
      <c r="B16" s="139"/>
      <c r="C16" s="137" t="s">
        <v>482</v>
      </c>
      <c r="D16" s="252"/>
      <c r="E16" s="288"/>
      <c r="F16" s="288"/>
      <c r="G16" s="291"/>
      <c r="H16" s="290">
        <f t="shared" si="0"/>
        <v>0</v>
      </c>
      <c r="I16" s="290">
        <f t="shared" si="1"/>
        <v>0</v>
      </c>
    </row>
    <row r="17" spans="2:9" x14ac:dyDescent="0.2">
      <c r="B17" s="139"/>
      <c r="C17" s="137" t="s">
        <v>178</v>
      </c>
      <c r="D17" s="252"/>
      <c r="E17" s="289">
        <f>SUM(E18:E35)</f>
        <v>0</v>
      </c>
      <c r="F17" s="289">
        <f>SUM(F18:F35)</f>
        <v>0</v>
      </c>
      <c r="G17" s="292"/>
      <c r="H17" s="289">
        <f>SUM(H18:H35)</f>
        <v>0</v>
      </c>
      <c r="I17" s="289">
        <f>SUM(I18:I35)</f>
        <v>0</v>
      </c>
    </row>
    <row r="18" spans="2:9" x14ac:dyDescent="0.2">
      <c r="B18" s="139"/>
      <c r="C18" s="139" t="s">
        <v>546</v>
      </c>
      <c r="D18" s="252"/>
      <c r="E18" s="288"/>
      <c r="F18" s="288"/>
      <c r="G18" s="291"/>
      <c r="H18" s="290">
        <f t="shared" si="0"/>
        <v>0</v>
      </c>
      <c r="I18" s="290">
        <f t="shared" si="1"/>
        <v>0</v>
      </c>
    </row>
    <row r="19" spans="2:9" x14ac:dyDescent="0.2">
      <c r="B19" s="139"/>
      <c r="C19" s="139"/>
      <c r="D19" s="252"/>
      <c r="E19" s="288"/>
      <c r="F19" s="288"/>
      <c r="G19" s="291"/>
      <c r="H19" s="290">
        <f t="shared" si="0"/>
        <v>0</v>
      </c>
      <c r="I19" s="290">
        <f t="shared" si="1"/>
        <v>0</v>
      </c>
    </row>
    <row r="20" spans="2:9" x14ac:dyDescent="0.2">
      <c r="B20" s="139"/>
      <c r="C20" s="139"/>
      <c r="D20" s="252"/>
      <c r="E20" s="288"/>
      <c r="F20" s="288"/>
      <c r="G20" s="291"/>
      <c r="H20" s="290">
        <f t="shared" si="0"/>
        <v>0</v>
      </c>
      <c r="I20" s="290">
        <f t="shared" si="1"/>
        <v>0</v>
      </c>
    </row>
    <row r="21" spans="2:9" x14ac:dyDescent="0.2">
      <c r="B21" s="139"/>
      <c r="C21" s="139"/>
      <c r="D21" s="252"/>
      <c r="E21" s="288"/>
      <c r="F21" s="288"/>
      <c r="G21" s="291"/>
      <c r="H21" s="290">
        <f t="shared" si="0"/>
        <v>0</v>
      </c>
      <c r="I21" s="290">
        <f t="shared" si="1"/>
        <v>0</v>
      </c>
    </row>
    <row r="22" spans="2:9" x14ac:dyDescent="0.2">
      <c r="B22" s="139"/>
      <c r="C22" s="139"/>
      <c r="D22" s="252"/>
      <c r="E22" s="288"/>
      <c r="F22" s="288"/>
      <c r="G22" s="291"/>
      <c r="H22" s="290">
        <f t="shared" si="0"/>
        <v>0</v>
      </c>
      <c r="I22" s="290">
        <f t="shared" si="1"/>
        <v>0</v>
      </c>
    </row>
    <row r="23" spans="2:9" x14ac:dyDescent="0.2">
      <c r="B23" s="139"/>
      <c r="C23" s="139"/>
      <c r="D23" s="252"/>
      <c r="E23" s="288"/>
      <c r="F23" s="288"/>
      <c r="G23" s="291"/>
      <c r="H23" s="290">
        <f t="shared" si="0"/>
        <v>0</v>
      </c>
      <c r="I23" s="290">
        <f t="shared" si="1"/>
        <v>0</v>
      </c>
    </row>
    <row r="24" spans="2:9" x14ac:dyDescent="0.2">
      <c r="B24" s="139"/>
      <c r="C24" s="139"/>
      <c r="D24" s="252"/>
      <c r="E24" s="288"/>
      <c r="F24" s="288"/>
      <c r="G24" s="291"/>
      <c r="H24" s="290">
        <f t="shared" si="0"/>
        <v>0</v>
      </c>
      <c r="I24" s="290">
        <f t="shared" si="1"/>
        <v>0</v>
      </c>
    </row>
    <row r="25" spans="2:9" x14ac:dyDescent="0.2">
      <c r="B25" s="139"/>
      <c r="C25" s="139"/>
      <c r="D25" s="252"/>
      <c r="E25" s="288"/>
      <c r="F25" s="288"/>
      <c r="G25" s="291"/>
      <c r="H25" s="290">
        <f t="shared" si="0"/>
        <v>0</v>
      </c>
      <c r="I25" s="290">
        <f t="shared" si="1"/>
        <v>0</v>
      </c>
    </row>
    <row r="26" spans="2:9" x14ac:dyDescent="0.2">
      <c r="B26" s="139"/>
      <c r="C26" s="139"/>
      <c r="D26" s="252"/>
      <c r="E26" s="288"/>
      <c r="F26" s="288"/>
      <c r="G26" s="291"/>
      <c r="H26" s="290">
        <f t="shared" si="0"/>
        <v>0</v>
      </c>
      <c r="I26" s="290">
        <f t="shared" si="1"/>
        <v>0</v>
      </c>
    </row>
    <row r="27" spans="2:9" x14ac:dyDescent="0.2">
      <c r="B27" s="139"/>
      <c r="C27" s="139"/>
      <c r="D27" s="252"/>
      <c r="E27" s="288"/>
      <c r="F27" s="288"/>
      <c r="G27" s="291"/>
      <c r="H27" s="290">
        <f t="shared" si="0"/>
        <v>0</v>
      </c>
      <c r="I27" s="290">
        <f t="shared" si="1"/>
        <v>0</v>
      </c>
    </row>
    <row r="28" spans="2:9" x14ac:dyDescent="0.2">
      <c r="B28" s="139"/>
      <c r="C28" s="139"/>
      <c r="D28" s="252"/>
      <c r="E28" s="288"/>
      <c r="F28" s="288"/>
      <c r="G28" s="291"/>
      <c r="H28" s="290">
        <f t="shared" si="0"/>
        <v>0</v>
      </c>
      <c r="I28" s="290">
        <f t="shared" si="1"/>
        <v>0</v>
      </c>
    </row>
    <row r="29" spans="2:9" x14ac:dyDescent="0.2">
      <c r="B29" s="139"/>
      <c r="C29" s="139"/>
      <c r="D29" s="252"/>
      <c r="E29" s="288"/>
      <c r="F29" s="288"/>
      <c r="G29" s="291"/>
      <c r="H29" s="290">
        <f t="shared" si="0"/>
        <v>0</v>
      </c>
      <c r="I29" s="290">
        <f t="shared" si="1"/>
        <v>0</v>
      </c>
    </row>
    <row r="30" spans="2:9" x14ac:dyDescent="0.2">
      <c r="B30" s="139"/>
      <c r="C30" s="139"/>
      <c r="D30" s="252"/>
      <c r="E30" s="288"/>
      <c r="F30" s="288"/>
      <c r="G30" s="291"/>
      <c r="H30" s="290">
        <f t="shared" si="0"/>
        <v>0</v>
      </c>
      <c r="I30" s="290">
        <f t="shared" si="1"/>
        <v>0</v>
      </c>
    </row>
    <row r="31" spans="2:9" x14ac:dyDescent="0.2">
      <c r="B31" s="139"/>
      <c r="C31" s="139"/>
      <c r="D31" s="252"/>
      <c r="E31" s="288"/>
      <c r="F31" s="288"/>
      <c r="G31" s="291"/>
      <c r="H31" s="290">
        <f t="shared" si="0"/>
        <v>0</v>
      </c>
      <c r="I31" s="290">
        <f t="shared" si="1"/>
        <v>0</v>
      </c>
    </row>
    <row r="32" spans="2:9" x14ac:dyDescent="0.2">
      <c r="B32" s="139"/>
      <c r="C32" s="139"/>
      <c r="D32" s="252"/>
      <c r="E32" s="288"/>
      <c r="F32" s="288"/>
      <c r="G32" s="291"/>
      <c r="H32" s="290">
        <f t="shared" si="0"/>
        <v>0</v>
      </c>
      <c r="I32" s="290">
        <f t="shared" si="1"/>
        <v>0</v>
      </c>
    </row>
    <row r="33" spans="2:9" x14ac:dyDescent="0.2">
      <c r="B33" s="139"/>
      <c r="C33" s="139"/>
      <c r="D33" s="252"/>
      <c r="E33" s="288"/>
      <c r="F33" s="288"/>
      <c r="G33" s="291"/>
      <c r="H33" s="290">
        <f t="shared" si="0"/>
        <v>0</v>
      </c>
      <c r="I33" s="290">
        <f t="shared" si="1"/>
        <v>0</v>
      </c>
    </row>
    <row r="34" spans="2:9" x14ac:dyDescent="0.2">
      <c r="B34" s="139"/>
      <c r="C34" s="139"/>
      <c r="D34" s="252"/>
      <c r="E34" s="288"/>
      <c r="F34" s="288"/>
      <c r="G34" s="291"/>
      <c r="H34" s="290">
        <f t="shared" si="0"/>
        <v>0</v>
      </c>
      <c r="I34" s="290">
        <f t="shared" si="1"/>
        <v>0</v>
      </c>
    </row>
    <row r="35" spans="2:9" x14ac:dyDescent="0.2">
      <c r="B35" s="139"/>
      <c r="C35" s="139"/>
      <c r="D35" s="252"/>
      <c r="E35" s="288"/>
      <c r="F35" s="288"/>
      <c r="G35" s="291"/>
      <c r="H35" s="290">
        <f t="shared" si="0"/>
        <v>0</v>
      </c>
      <c r="I35" s="290">
        <f t="shared" si="1"/>
        <v>0</v>
      </c>
    </row>
    <row r="36" spans="2:9" x14ac:dyDescent="0.2">
      <c r="B36" s="38"/>
      <c r="C36" s="428" t="s">
        <v>134</v>
      </c>
      <c r="D36" s="429"/>
      <c r="E36" s="353">
        <f>SUM(E9:E17)</f>
        <v>0</v>
      </c>
      <c r="F36" s="353">
        <f>SUM(F9:F17)</f>
        <v>-695782.44</v>
      </c>
      <c r="G36" s="253"/>
      <c r="H36" s="353">
        <f>SUM(H9:H17)</f>
        <v>0</v>
      </c>
      <c r="I36" s="353">
        <f>SUM(I9:I17)</f>
        <v>-695782.44</v>
      </c>
    </row>
  </sheetData>
  <mergeCells count="3">
    <mergeCell ref="B1:C1"/>
    <mergeCell ref="C36:D36"/>
    <mergeCell ref="E2:G4"/>
  </mergeCells>
  <phoneticPr fontId="34" type="noConversion"/>
  <pageMargins left="0.75" right="0.75" top="1" bottom="1" header="0.5" footer="0.5"/>
  <pageSetup paperSize="9" scale="30" orientation="landscape" r:id="rId1"/>
  <headerFooter alignWithMargins="0"/>
  <ignoredErrors>
    <ignoredError sqref="H17:I17"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rgb="FF009999"/>
    <pageSetUpPr fitToPage="1"/>
  </sheetPr>
  <dimension ref="A1:E100"/>
  <sheetViews>
    <sheetView zoomScale="110" zoomScaleNormal="110" workbookViewId="0">
      <selection activeCell="A2" sqref="A2"/>
    </sheetView>
  </sheetViews>
  <sheetFormatPr defaultColWidth="9.140625" defaultRowHeight="12.75" x14ac:dyDescent="0.2"/>
  <cols>
    <col min="1" max="1" width="12" style="16" customWidth="1"/>
    <col min="2" max="2" width="21.5703125" style="16" customWidth="1"/>
    <col min="3" max="3" width="64.85546875" style="16" customWidth="1"/>
    <col min="4" max="5" width="20.85546875" style="16" customWidth="1"/>
    <col min="6" max="16384" width="9.140625" style="16"/>
  </cols>
  <sheetData>
    <row r="1" spans="2:5" ht="20.25" x14ac:dyDescent="0.3">
      <c r="B1" s="432" t="s">
        <v>197</v>
      </c>
      <c r="C1" s="432"/>
    </row>
    <row r="2" spans="2:5" ht="15" x14ac:dyDescent="0.25">
      <c r="B2" s="47" t="str">
        <f>Tradingname</f>
        <v>AGI Development Group Pty Ltd</v>
      </c>
      <c r="C2" s="48"/>
    </row>
    <row r="3" spans="2:5" ht="15" x14ac:dyDescent="0.25">
      <c r="B3" s="49" t="s">
        <v>240</v>
      </c>
      <c r="C3" s="50" t="str">
        <f>TEXT(Yearstart,"dd/mm/yyyy")&amp;" to "&amp;TEXT(Yearending,"dd/mm/yyyy")</f>
        <v>01/01/2022 to 31/12/2022</v>
      </c>
    </row>
    <row r="4" spans="2:5" ht="20.25" x14ac:dyDescent="0.3">
      <c r="B4" s="14"/>
      <c r="D4" s="40"/>
    </row>
    <row r="5" spans="2:5" ht="15.75" x14ac:dyDescent="0.2">
      <c r="B5" s="422" t="s">
        <v>198</v>
      </c>
      <c r="C5" s="422"/>
      <c r="D5" s="55"/>
    </row>
    <row r="7" spans="2:5" ht="25.5" x14ac:dyDescent="0.2">
      <c r="B7" s="111" t="s">
        <v>223</v>
      </c>
      <c r="C7" s="112" t="s">
        <v>19</v>
      </c>
      <c r="D7" s="112" t="s">
        <v>231</v>
      </c>
      <c r="E7" s="112" t="s">
        <v>232</v>
      </c>
    </row>
    <row r="8" spans="2:5" x14ac:dyDescent="0.2">
      <c r="B8" s="218"/>
      <c r="C8" s="325" t="s">
        <v>487</v>
      </c>
      <c r="D8" s="219"/>
      <c r="E8" s="219"/>
    </row>
    <row r="9" spans="2:5" x14ac:dyDescent="0.2">
      <c r="B9" s="151"/>
      <c r="C9" s="140" t="s">
        <v>142</v>
      </c>
      <c r="D9" s="141" t="s">
        <v>183</v>
      </c>
      <c r="E9" s="142" t="s">
        <v>183</v>
      </c>
    </row>
    <row r="10" spans="2:5" x14ac:dyDescent="0.2">
      <c r="B10" s="152"/>
      <c r="C10" s="326" t="s">
        <v>490</v>
      </c>
      <c r="D10" s="293">
        <f>SUMIF('3.3 Depreciation amortisation'!$D$9:$D$80,'3. Statement of pipeline assets'!C9,'3.3 Depreciation amortisation'!$H$9:$H$80)</f>
        <v>97033389.580000028</v>
      </c>
      <c r="E10" s="288">
        <v>97030345.510000035</v>
      </c>
    </row>
    <row r="11" spans="2:5" x14ac:dyDescent="0.2">
      <c r="B11" s="152"/>
      <c r="C11" s="326" t="s">
        <v>74</v>
      </c>
      <c r="D11" s="293">
        <f>SUMIF('3.3 Depreciation amortisation'!$D$9:$D$80,'3. Statement of pipeline assets'!C9,'3.3 Depreciation amortisation'!$I$9:$I$80)</f>
        <v>530291.92000000004</v>
      </c>
      <c r="E11" s="288">
        <v>3044.07</v>
      </c>
    </row>
    <row r="12" spans="2:5" x14ac:dyDescent="0.2">
      <c r="B12" s="152"/>
      <c r="C12" s="326" t="s">
        <v>488</v>
      </c>
      <c r="D12" s="293">
        <f>SUMIF('3.3 Depreciation amortisation'!$D$9:$D$80,'3. Statement of pipeline assets'!C9,'3.3 Depreciation amortisation'!$J$9:$J$80)</f>
        <v>0</v>
      </c>
      <c r="E12" s="288">
        <v>0</v>
      </c>
    </row>
    <row r="13" spans="2:5" x14ac:dyDescent="0.2">
      <c r="B13" s="153"/>
      <c r="C13" s="143" t="s">
        <v>141</v>
      </c>
      <c r="D13" s="293">
        <f>SUM(D10:D12)</f>
        <v>97563681.50000003</v>
      </c>
      <c r="E13" s="293">
        <f>SUM(E10:E12)</f>
        <v>97033389.580000028</v>
      </c>
    </row>
    <row r="14" spans="2:5" x14ac:dyDescent="0.2">
      <c r="B14" s="152"/>
      <c r="C14" s="326" t="s">
        <v>2</v>
      </c>
      <c r="D14" s="293">
        <f>SUMIF('3.3 Depreciation amortisation'!$D$9:$D$80,'3. Statement of pipeline assets'!C9,'3.3 Depreciation amortisation'!$M$9:$M$80)+SUMIF('3.3 Depreciation amortisation'!$D$9:$D$80,'3. Statement of pipeline assets'!C9,'3.3 Depreciation amortisation'!$N$9:$N$80)</f>
        <v>-26006211.849999998</v>
      </c>
      <c r="E14" s="288">
        <v>-22735755.129999995</v>
      </c>
    </row>
    <row r="15" spans="2:5" x14ac:dyDescent="0.2">
      <c r="B15" s="152"/>
      <c r="C15" s="326" t="s">
        <v>489</v>
      </c>
      <c r="D15" s="293">
        <f>SUMIF('3.3 Depreciation amortisation'!$D$9:$D$80,'3. Statement of pipeline assets'!C9,'3.3 Depreciation amortisation'!$K$9:$K$80)</f>
        <v>0</v>
      </c>
      <c r="E15" s="288"/>
    </row>
    <row r="16" spans="2:5" x14ac:dyDescent="0.2">
      <c r="B16" s="153"/>
      <c r="C16" s="143" t="s">
        <v>67</v>
      </c>
      <c r="D16" s="293">
        <f>SUM(D13:D15)</f>
        <v>71557469.650000036</v>
      </c>
      <c r="E16" s="293">
        <f>SUM(E13:E15)</f>
        <v>74297634.450000033</v>
      </c>
    </row>
    <row r="17" spans="1:5" x14ac:dyDescent="0.2">
      <c r="B17" s="151"/>
      <c r="C17" s="140" t="s">
        <v>85</v>
      </c>
      <c r="D17" s="294"/>
      <c r="E17" s="295"/>
    </row>
    <row r="18" spans="1:5" x14ac:dyDescent="0.2">
      <c r="B18" s="152"/>
      <c r="C18" s="326" t="s">
        <v>490</v>
      </c>
      <c r="D18" s="293">
        <f>SUMIF('3.3 Depreciation amortisation'!$D$9:$D$80,'3. Statement of pipeline assets'!$C$17,'3.3 Depreciation amortisation'!H$9:H$80)</f>
        <v>0</v>
      </c>
      <c r="E18" s="296"/>
    </row>
    <row r="19" spans="1:5" x14ac:dyDescent="0.2">
      <c r="B19" s="152"/>
      <c r="C19" s="326" t="s">
        <v>74</v>
      </c>
      <c r="D19" s="293">
        <f>SUMIF('3.3 Depreciation amortisation'!$D$9:$D$80,'3. Statement of pipeline assets'!C17,'3.3 Depreciation amortisation'!$I$9:$I$80)</f>
        <v>0</v>
      </c>
      <c r="E19" s="296"/>
    </row>
    <row r="20" spans="1:5" x14ac:dyDescent="0.2">
      <c r="A20" s="216"/>
      <c r="B20" s="152"/>
      <c r="C20" s="326" t="s">
        <v>488</v>
      </c>
      <c r="D20" s="293">
        <f>SUMIF('3.3 Depreciation amortisation'!$D$9:$D$80,'3. Statement of pipeline assets'!$C$17,'3.3 Depreciation amortisation'!$J$9:$J$80)</f>
        <v>0</v>
      </c>
      <c r="E20" s="296"/>
    </row>
    <row r="21" spans="1:5" x14ac:dyDescent="0.2">
      <c r="B21" s="152"/>
      <c r="C21" s="326" t="s">
        <v>2</v>
      </c>
      <c r="D21" s="293">
        <f>SUMIF('3.3 Depreciation amortisation'!$D$9:$D$80,'3. Statement of pipeline assets'!C17,'3.3 Depreciation amortisation'!$M$9:$M$80)+SUMIF('3.3 Depreciation amortisation'!$D$9:$D$80,'3. Statement of pipeline assets'!C17,'3.3 Depreciation amortisation'!$N$9:$N$80)</f>
        <v>0</v>
      </c>
      <c r="E21" s="296"/>
    </row>
    <row r="22" spans="1:5" ht="11.25" customHeight="1" x14ac:dyDescent="0.2">
      <c r="B22" s="152"/>
      <c r="C22" s="326" t="s">
        <v>491</v>
      </c>
      <c r="D22" s="293">
        <f>SUMIF('3.3 Depreciation amortisation'!$D$9:$D$80,'3. Statement of pipeline assets'!C17,'3.3 Depreciation amortisation'!$K$9:$K$80)</f>
        <v>0</v>
      </c>
      <c r="E22" s="296"/>
    </row>
    <row r="23" spans="1:5" x14ac:dyDescent="0.2">
      <c r="B23" s="153"/>
      <c r="C23" s="143" t="s">
        <v>86</v>
      </c>
      <c r="D23" s="293">
        <f>SUM(D18:D22)</f>
        <v>0</v>
      </c>
      <c r="E23" s="293">
        <f>SUM(E18:E22)</f>
        <v>0</v>
      </c>
    </row>
    <row r="24" spans="1:5" x14ac:dyDescent="0.2">
      <c r="B24" s="151"/>
      <c r="C24" s="140" t="s">
        <v>143</v>
      </c>
      <c r="D24" s="294"/>
      <c r="E24" s="295"/>
    </row>
    <row r="25" spans="1:5" x14ac:dyDescent="0.2">
      <c r="B25" s="152"/>
      <c r="C25" s="326" t="s">
        <v>490</v>
      </c>
      <c r="D25" s="293">
        <f>SUMIF('3.3 Depreciation amortisation'!$D$9:$D$80,'3. Statement of pipeline assets'!$C$24,'3.3 Depreciation amortisation'!$I$9:$I$80)</f>
        <v>0</v>
      </c>
      <c r="E25" s="296"/>
    </row>
    <row r="26" spans="1:5" x14ac:dyDescent="0.2">
      <c r="B26" s="152"/>
      <c r="C26" s="326" t="s">
        <v>74</v>
      </c>
      <c r="D26" s="293">
        <f>SUMIF('3.3 Depreciation amortisation'!$D$9:$D$80,'3. Statement of pipeline assets'!$C$24,'3.3 Depreciation amortisation'!$I$9:$I$80)</f>
        <v>0</v>
      </c>
      <c r="E26" s="296"/>
    </row>
    <row r="27" spans="1:5" x14ac:dyDescent="0.2">
      <c r="B27" s="152"/>
      <c r="C27" s="326" t="s">
        <v>488</v>
      </c>
      <c r="D27" s="293">
        <f>SUMIF('3.3 Depreciation amortisation'!$D$9:$D$80,'3. Statement of pipeline assets'!$C$24,'3.3 Depreciation amortisation'!$J$9:$J$80)</f>
        <v>0</v>
      </c>
      <c r="E27" s="296"/>
    </row>
    <row r="28" spans="1:5" x14ac:dyDescent="0.2">
      <c r="B28" s="152"/>
      <c r="C28" s="326" t="s">
        <v>2</v>
      </c>
      <c r="D28" s="293">
        <f>SUMIF('3.3 Depreciation amortisation'!$D$9:$D$80,'3. Statement of pipeline assets'!C24,'3.3 Depreciation amortisation'!$M$9:$M$80)+SUMIF('3.3 Depreciation amortisation'!$D$9:$D$80,'3. Statement of pipeline assets'!C24,'3.3 Depreciation amortisation'!$N$9:$N$80)</f>
        <v>0</v>
      </c>
      <c r="E28" s="296"/>
    </row>
    <row r="29" spans="1:5" ht="11.25" customHeight="1" x14ac:dyDescent="0.2">
      <c r="B29" s="152"/>
      <c r="C29" s="326" t="s">
        <v>491</v>
      </c>
      <c r="D29" s="293">
        <f>SUMIF('3.3 Depreciation amortisation'!$D$9:$D$80,'3. Statement of pipeline assets'!C24,'3.3 Depreciation amortisation'!$K$9:$K$80)</f>
        <v>0</v>
      </c>
      <c r="E29" s="296"/>
    </row>
    <row r="30" spans="1:5" x14ac:dyDescent="0.2">
      <c r="B30" s="153"/>
      <c r="C30" s="143" t="s">
        <v>144</v>
      </c>
      <c r="D30" s="293">
        <f>SUM(D25:D29)</f>
        <v>0</v>
      </c>
      <c r="E30" s="293">
        <f>SUM(E25:E29)</f>
        <v>0</v>
      </c>
    </row>
    <row r="31" spans="1:5" x14ac:dyDescent="0.2">
      <c r="B31" s="151"/>
      <c r="C31" s="140" t="s">
        <v>145</v>
      </c>
      <c r="D31" s="294"/>
      <c r="E31" s="295"/>
    </row>
    <row r="32" spans="1:5" x14ac:dyDescent="0.2">
      <c r="B32" s="152"/>
      <c r="C32" s="326" t="s">
        <v>490</v>
      </c>
      <c r="D32" s="293">
        <f>SUMIF('3.3 Depreciation amortisation'!$D$9:$D$80,'3. Statement of pipeline assets'!$C$31,'3.3 Depreciation amortisation'!$H$9:$H$80)</f>
        <v>6497533.2400000002</v>
      </c>
      <c r="E32" s="296">
        <v>6497533.2400000002</v>
      </c>
    </row>
    <row r="33" spans="2:5" x14ac:dyDescent="0.2">
      <c r="B33" s="152"/>
      <c r="C33" s="326" t="s">
        <v>74</v>
      </c>
      <c r="D33" s="293">
        <f>SUMIF('3.3 Depreciation amortisation'!$D$9:$D$80,'3. Statement of pipeline assets'!$C$31,'3.3 Depreciation amortisation'!$I$9:$I$80)</f>
        <v>0</v>
      </c>
      <c r="E33" s="296"/>
    </row>
    <row r="34" spans="2:5" x14ac:dyDescent="0.2">
      <c r="B34" s="152"/>
      <c r="C34" s="326" t="s">
        <v>488</v>
      </c>
      <c r="D34" s="293">
        <f>SUMIF('3.3 Depreciation amortisation'!$D$9:$D$80,'3. Statement of pipeline assets'!$C$31,'3.3 Depreciation amortisation'!$J$9:$J$80)</f>
        <v>0</v>
      </c>
      <c r="E34" s="296"/>
    </row>
    <row r="35" spans="2:5" x14ac:dyDescent="0.2">
      <c r="B35" s="152"/>
      <c r="C35" s="326" t="s">
        <v>2</v>
      </c>
      <c r="D35" s="293">
        <f>SUMIF('3.3 Depreciation amortisation'!$D$9:$D$80,'3. Statement of pipeline assets'!C31,'3.3 Depreciation amortisation'!$M$9:$M$80)+SUMIF('3.3 Depreciation amortisation'!$D$9:$D$80,'3. Statement of pipeline assets'!C31,'3.3 Depreciation amortisation'!$N$9:$N$80)</f>
        <v>-1733257.42</v>
      </c>
      <c r="E35" s="296">
        <v>-1516673.02</v>
      </c>
    </row>
    <row r="36" spans="2:5" ht="11.25" customHeight="1" x14ac:dyDescent="0.2">
      <c r="B36" s="152"/>
      <c r="C36" s="326" t="s">
        <v>491</v>
      </c>
      <c r="D36" s="293">
        <f>SUMIF('3.3 Depreciation amortisation'!$D$9:$D$80,'3. Statement of pipeline assets'!C31,'3.3 Depreciation amortisation'!$K$9:$K$80)</f>
        <v>0</v>
      </c>
      <c r="E36" s="296"/>
    </row>
    <row r="37" spans="2:5" x14ac:dyDescent="0.2">
      <c r="B37" s="153"/>
      <c r="C37" s="143" t="s">
        <v>146</v>
      </c>
      <c r="D37" s="293">
        <f>SUM(D32:D36)</f>
        <v>4764275.82</v>
      </c>
      <c r="E37" s="293">
        <f>SUM(E32:E36)</f>
        <v>4980860.2200000007</v>
      </c>
    </row>
    <row r="38" spans="2:5" x14ac:dyDescent="0.2">
      <c r="B38" s="151"/>
      <c r="C38" s="328" t="s">
        <v>492</v>
      </c>
      <c r="D38" s="294"/>
      <c r="E38" s="295"/>
    </row>
    <row r="39" spans="2:5" x14ac:dyDescent="0.2">
      <c r="B39" s="152"/>
      <c r="C39" s="326" t="s">
        <v>490</v>
      </c>
      <c r="D39" s="293">
        <f>SUMIF('3.3 Depreciation amortisation'!$D$9:$D$80,'3. Statement of pipeline assets'!$C$38,'3.3 Depreciation amortisation'!$H$9:$H$80)</f>
        <v>0</v>
      </c>
      <c r="E39" s="296"/>
    </row>
    <row r="40" spans="2:5" x14ac:dyDescent="0.2">
      <c r="B40" s="152"/>
      <c r="C40" s="326" t="s">
        <v>74</v>
      </c>
      <c r="D40" s="293">
        <f>SUMIF('3.3 Depreciation amortisation'!$D$9:$D$80,'3. Statement of pipeline assets'!$C$38,'3.3 Depreciation amortisation'!$I$9:$I$80)</f>
        <v>0</v>
      </c>
      <c r="E40" s="296"/>
    </row>
    <row r="41" spans="2:5" x14ac:dyDescent="0.2">
      <c r="B41" s="152"/>
      <c r="C41" s="326" t="s">
        <v>488</v>
      </c>
      <c r="D41" s="293">
        <f>SUMIF('3.3 Depreciation amortisation'!$D$9:$D$80,'3. Statement of pipeline assets'!$C$38,'3.3 Depreciation amortisation'!$J$9:$J$80)</f>
        <v>0</v>
      </c>
      <c r="E41" s="296"/>
    </row>
    <row r="42" spans="2:5" x14ac:dyDescent="0.2">
      <c r="B42" s="152"/>
      <c r="C42" s="326" t="s">
        <v>2</v>
      </c>
      <c r="D42" s="293">
        <f>SUMIF('3.3 Depreciation amortisation'!$D$9:$D$80,'3. Statement of pipeline assets'!C38,'3.3 Depreciation amortisation'!$M$9:$M$80)+SUMIF('3.3 Depreciation amortisation'!$D$9:$D$80,'3. Statement of pipeline assets'!C38,'3.3 Depreciation amortisation'!$N$9:$N$80)</f>
        <v>0</v>
      </c>
      <c r="E42" s="296"/>
    </row>
    <row r="43" spans="2:5" ht="11.25" customHeight="1" x14ac:dyDescent="0.2">
      <c r="B43" s="152"/>
      <c r="C43" s="326" t="s">
        <v>491</v>
      </c>
      <c r="D43" s="293">
        <f>SUMIF('3.3 Depreciation amortisation'!$D$9:$D$80,'3. Statement of pipeline assets'!C38,'3.3 Depreciation amortisation'!$K$9:$K$80)</f>
        <v>0</v>
      </c>
      <c r="E43" s="296"/>
    </row>
    <row r="44" spans="2:5" x14ac:dyDescent="0.2">
      <c r="B44" s="153"/>
      <c r="C44" s="327" t="s">
        <v>493</v>
      </c>
      <c r="D44" s="293">
        <f>SUM(D39:D43)</f>
        <v>0</v>
      </c>
      <c r="E44" s="293">
        <f>SUM(E39:E43)</f>
        <v>0</v>
      </c>
    </row>
    <row r="45" spans="2:5" x14ac:dyDescent="0.2">
      <c r="B45" s="151"/>
      <c r="C45" s="140" t="s">
        <v>147</v>
      </c>
      <c r="D45" s="294"/>
      <c r="E45" s="295"/>
    </row>
    <row r="46" spans="2:5" x14ac:dyDescent="0.2">
      <c r="B46" s="152"/>
      <c r="C46" s="326" t="s">
        <v>490</v>
      </c>
      <c r="D46" s="293">
        <f>SUMIF('3.3 Depreciation amortisation'!$D$9:$D$80,'3. Statement of pipeline assets'!$C$45,'3.3 Depreciation amortisation'!$H$9:$H$80)</f>
        <v>0</v>
      </c>
      <c r="E46" s="296"/>
    </row>
    <row r="47" spans="2:5" x14ac:dyDescent="0.2">
      <c r="B47" s="152"/>
      <c r="C47" s="326" t="s">
        <v>74</v>
      </c>
      <c r="D47" s="293">
        <f>SUMIF('3.3 Depreciation amortisation'!$D$9:$D$80,'3. Statement of pipeline assets'!$C$45,'3.3 Depreciation amortisation'!$I$9:$I$80)</f>
        <v>0</v>
      </c>
      <c r="E47" s="296"/>
    </row>
    <row r="48" spans="2:5" x14ac:dyDescent="0.2">
      <c r="B48" s="152"/>
      <c r="C48" s="326" t="s">
        <v>488</v>
      </c>
      <c r="D48" s="293">
        <f>SUMIF('3.3 Depreciation amortisation'!$D$9:$D$80,'3. Statement of pipeline assets'!$C$45,'3.3 Depreciation amortisation'!$J$9:$J$80)</f>
        <v>0</v>
      </c>
      <c r="E48" s="296"/>
    </row>
    <row r="49" spans="2:5" ht="11.25" customHeight="1" x14ac:dyDescent="0.2">
      <c r="B49" s="152"/>
      <c r="C49" s="326" t="s">
        <v>2</v>
      </c>
      <c r="D49" s="293">
        <f>SUMIF('3.3 Depreciation amortisation'!$D$9:$D$80,'3. Statement of pipeline assets'!C45,'3.3 Depreciation amortisation'!$M$9:$M$80)+SUMIF('3.3 Depreciation amortisation'!$D$9:$D$80,'3. Statement of pipeline assets'!C45,'3.3 Depreciation amortisation'!$N$9:$N$80)</f>
        <v>0</v>
      </c>
      <c r="E49" s="296"/>
    </row>
    <row r="50" spans="2:5" ht="11.25" customHeight="1" x14ac:dyDescent="0.2">
      <c r="B50" s="152"/>
      <c r="C50" s="326" t="s">
        <v>491</v>
      </c>
      <c r="D50" s="293">
        <f>SUMIF('3.3 Depreciation amortisation'!$D$9:$D$80,'3. Statement of pipeline assets'!C45,'3.3 Depreciation amortisation'!$K$9:$K$80)</f>
        <v>0</v>
      </c>
      <c r="E50" s="296"/>
    </row>
    <row r="51" spans="2:5" x14ac:dyDescent="0.2">
      <c r="B51" s="153"/>
      <c r="C51" s="143" t="s">
        <v>148</v>
      </c>
      <c r="D51" s="293">
        <f>SUM(D46:D50)</f>
        <v>0</v>
      </c>
      <c r="E51" s="293">
        <f>SUM(E46:E50)</f>
        <v>0</v>
      </c>
    </row>
    <row r="52" spans="2:5" x14ac:dyDescent="0.2">
      <c r="B52" s="151"/>
      <c r="C52" s="140" t="s">
        <v>1</v>
      </c>
      <c r="D52" s="294"/>
      <c r="E52" s="295"/>
    </row>
    <row r="53" spans="2:5" x14ac:dyDescent="0.2">
      <c r="B53" s="152"/>
      <c r="C53" s="326" t="s">
        <v>490</v>
      </c>
      <c r="D53" s="293">
        <f>SUMIF('3.3 Depreciation amortisation'!$D$9:$D$80,'3. Statement of pipeline assets'!$C$52,'3.3 Depreciation amortisation'!$H$9:$H$80)</f>
        <v>164458.70000000001</v>
      </c>
      <c r="E53" s="296">
        <v>162059.63</v>
      </c>
    </row>
    <row r="54" spans="2:5" x14ac:dyDescent="0.2">
      <c r="B54" s="152"/>
      <c r="C54" s="326" t="s">
        <v>74</v>
      </c>
      <c r="D54" s="293">
        <f>SUMIF('3.3 Depreciation amortisation'!$D$9:$D$80,'3. Statement of pipeline assets'!$C$52,'3.3 Depreciation amortisation'!$I$9:$I$80)</f>
        <v>0</v>
      </c>
      <c r="E54" s="296">
        <v>2399.0700000000002</v>
      </c>
    </row>
    <row r="55" spans="2:5" x14ac:dyDescent="0.2">
      <c r="B55" s="152"/>
      <c r="C55" s="326" t="s">
        <v>488</v>
      </c>
      <c r="D55" s="293">
        <f>SUMIF('3.3 Depreciation amortisation'!$D$9:$D$80,'3. Statement of pipeline assets'!$C$52,'3.3 Depreciation amortisation'!$J$9:$J$80)</f>
        <v>0</v>
      </c>
      <c r="E55" s="296"/>
    </row>
    <row r="56" spans="2:5" x14ac:dyDescent="0.2">
      <c r="B56" s="152"/>
      <c r="C56" s="326" t="s">
        <v>2</v>
      </c>
      <c r="D56" s="293">
        <f>SUMIF('3.3 Depreciation amortisation'!$D$9:$D$80,'3. Statement of pipeline assets'!C52,'3.3 Depreciation amortisation'!$M$9:$M$80)+SUMIF('3.3 Depreciation amortisation'!$D$9:$D$80,'3. Statement of pipeline assets'!C52,'3.3 Depreciation amortisation'!$N$9:$N$80)</f>
        <v>-82229.400000000009</v>
      </c>
      <c r="E56" s="296">
        <v>-65783.519999999975</v>
      </c>
    </row>
    <row r="57" spans="2:5" ht="11.25" customHeight="1" x14ac:dyDescent="0.2">
      <c r="B57" s="152"/>
      <c r="C57" s="326" t="s">
        <v>491</v>
      </c>
      <c r="D57" s="293">
        <f>SUMIF('3.3 Depreciation amortisation'!$D$9:$D$80,'3. Statement of pipeline assets'!C52,'3.3 Depreciation amortisation'!$K$9:$K$80)</f>
        <v>0</v>
      </c>
      <c r="E57" s="296"/>
    </row>
    <row r="58" spans="2:5" x14ac:dyDescent="0.2">
      <c r="B58" s="153"/>
      <c r="C58" s="143" t="s">
        <v>88</v>
      </c>
      <c r="D58" s="293">
        <f>SUM(D53:D57)</f>
        <v>82229.3</v>
      </c>
      <c r="E58" s="293">
        <f>SUM(E53:E57)</f>
        <v>98675.180000000037</v>
      </c>
    </row>
    <row r="59" spans="2:5" x14ac:dyDescent="0.2">
      <c r="B59" s="151"/>
      <c r="C59" s="140" t="s">
        <v>149</v>
      </c>
      <c r="D59" s="294"/>
      <c r="E59" s="295"/>
    </row>
    <row r="60" spans="2:5" x14ac:dyDescent="0.2">
      <c r="B60" s="152"/>
      <c r="C60" s="326" t="s">
        <v>490</v>
      </c>
      <c r="D60" s="293">
        <f>SUMIF('3.3 Depreciation amortisation'!$D$9:$D$80,'3. Statement of pipeline assets'!$C$59,'3.3 Depreciation amortisation'!$H$9:$H$80)</f>
        <v>410114.36</v>
      </c>
      <c r="E60" s="296">
        <v>410114.36</v>
      </c>
    </row>
    <row r="61" spans="2:5" x14ac:dyDescent="0.2">
      <c r="B61" s="152"/>
      <c r="C61" s="326" t="s">
        <v>74</v>
      </c>
      <c r="D61" s="293">
        <f>SUMIF('3.3 Depreciation amortisation'!$D$9:$D$80,'3. Statement of pipeline assets'!$C$59,'3.3 Depreciation amortisation'!$I$9:$I$80)</f>
        <v>0</v>
      </c>
      <c r="E61" s="296"/>
    </row>
    <row r="62" spans="2:5" x14ac:dyDescent="0.2">
      <c r="B62" s="152"/>
      <c r="C62" s="326" t="s">
        <v>488</v>
      </c>
      <c r="D62" s="293">
        <f>SUMIF('3.3 Depreciation amortisation'!$D$9:$D$80,'3. Statement of pipeline assets'!$C$59,'3.3 Depreciation amortisation'!$J$9:$J$80)</f>
        <v>0</v>
      </c>
      <c r="E62" s="296"/>
    </row>
    <row r="63" spans="2:5" ht="11.25" customHeight="1" x14ac:dyDescent="0.2">
      <c r="B63" s="152"/>
      <c r="C63" s="326" t="s">
        <v>491</v>
      </c>
      <c r="D63" s="293">
        <f>SUMIF('3.3 Depreciation amortisation'!$D$9:$D$80,'3. Statement of pipeline assets'!C59,'3.3 Depreciation amortisation'!$K$9:$K$80)</f>
        <v>0</v>
      </c>
      <c r="E63" s="296"/>
    </row>
    <row r="64" spans="2:5" x14ac:dyDescent="0.2">
      <c r="B64" s="153"/>
      <c r="C64" s="143" t="s">
        <v>150</v>
      </c>
      <c r="D64" s="293">
        <f>SUM(D60:D63)</f>
        <v>410114.36</v>
      </c>
      <c r="E64" s="293">
        <f>SUM(E60:E63)</f>
        <v>410114.36</v>
      </c>
    </row>
    <row r="65" spans="2:5" x14ac:dyDescent="0.2">
      <c r="B65" s="151"/>
      <c r="C65" s="140" t="s">
        <v>233</v>
      </c>
      <c r="D65" s="294"/>
      <c r="E65" s="295"/>
    </row>
    <row r="66" spans="2:5" x14ac:dyDescent="0.2">
      <c r="B66" s="152"/>
      <c r="C66" s="326" t="s">
        <v>490</v>
      </c>
      <c r="D66" s="293">
        <f>SUMIF('3.3 Depreciation amortisation'!$D$9:$D$80,'3. Statement of pipeline assets'!$C$65,'3.3 Depreciation amortisation'!$H$9:$H$80)+SUMIF('3.3 Depreciation amortisation'!$D$9:$D$80,'3. Statement of pipeline assets'!$C$65,'3.3 Depreciation amortisation'!$I$9:$I$80)</f>
        <v>4350357.5399999982</v>
      </c>
      <c r="E66" s="296">
        <v>4220966.2399999984</v>
      </c>
    </row>
    <row r="67" spans="2:5" x14ac:dyDescent="0.2">
      <c r="B67" s="152"/>
      <c r="C67" s="326" t="s">
        <v>74</v>
      </c>
      <c r="D67" s="293"/>
      <c r="E67" s="296"/>
    </row>
    <row r="68" spans="2:5" x14ac:dyDescent="0.2">
      <c r="B68" s="152"/>
      <c r="C68" s="326" t="s">
        <v>488</v>
      </c>
      <c r="D68" s="293">
        <f>SUMIF('3.3 Depreciation amortisation'!$D$9:$D$80,'3. Statement of pipeline assets'!$C$65,'3.3 Depreciation amortisation'!$J$9:$J$80)</f>
        <v>0</v>
      </c>
      <c r="E68" s="296"/>
    </row>
    <row r="69" spans="2:5" x14ac:dyDescent="0.2">
      <c r="B69" s="152"/>
      <c r="C69" s="326" t="s">
        <v>2</v>
      </c>
      <c r="D69" s="293">
        <f>SUMIF('3.3 Depreciation amortisation'!$D$9:$D$80,'3. Statement of pipeline assets'!C65,'3.3 Depreciation amortisation'!$M$9:$M$80)+SUMIF('3.3 Depreciation amortisation'!$D$9:$D$80,'3. Statement of pipeline assets'!C65,'3.3 Depreciation amortisation'!$N$9:$N$80)</f>
        <v>-3320467.0999999992</v>
      </c>
      <c r="E69" s="296">
        <v>-2868334.9499999997</v>
      </c>
    </row>
    <row r="70" spans="2:5" x14ac:dyDescent="0.2">
      <c r="B70" s="152"/>
      <c r="C70" s="326" t="s">
        <v>491</v>
      </c>
      <c r="D70" s="293">
        <f>SUMIF('3.3 Depreciation amortisation'!$D$9:$D$80,'3. Statement of pipeline assets'!C65,'3.3 Depreciation amortisation'!$K$9:$K$80)</f>
        <v>0</v>
      </c>
      <c r="E70" s="296"/>
    </row>
    <row r="71" spans="2:5" x14ac:dyDescent="0.2">
      <c r="B71" s="153"/>
      <c r="C71" s="327" t="s">
        <v>234</v>
      </c>
      <c r="D71" s="293">
        <f>SUM(D66:D70)</f>
        <v>1029890.439999999</v>
      </c>
      <c r="E71" s="293">
        <f>SUM(E66:E70)</f>
        <v>1352631.2899999986</v>
      </c>
    </row>
    <row r="72" spans="2:5" x14ac:dyDescent="0.2">
      <c r="B72" s="151"/>
      <c r="C72" s="140" t="s">
        <v>313</v>
      </c>
      <c r="D72" s="294"/>
      <c r="E72" s="295"/>
    </row>
    <row r="73" spans="2:5" x14ac:dyDescent="0.2">
      <c r="B73" s="152"/>
      <c r="C73" s="326" t="s">
        <v>490</v>
      </c>
      <c r="D73" s="293">
        <f>SUMIF('3.3 Depreciation amortisation'!$D$9:$D$80,'3. Statement of pipeline assets'!$C$72,'3.3 Depreciation amortisation'!$H$9:$H$80)</f>
        <v>0</v>
      </c>
      <c r="E73" s="296"/>
    </row>
    <row r="74" spans="2:5" x14ac:dyDescent="0.2">
      <c r="B74" s="152"/>
      <c r="C74" s="326" t="s">
        <v>74</v>
      </c>
      <c r="D74" s="293">
        <f>SUMIF('3.3 Depreciation amortisation'!$D$9:$D$80,'3. Statement of pipeline assets'!$C$72,'3.3 Depreciation amortisation'!$I$9:$I$80)</f>
        <v>0</v>
      </c>
      <c r="E74" s="296"/>
    </row>
    <row r="75" spans="2:5" x14ac:dyDescent="0.2">
      <c r="B75" s="152"/>
      <c r="C75" s="326" t="s">
        <v>488</v>
      </c>
      <c r="D75" s="293">
        <f>SUMIF('3.3 Depreciation amortisation'!$D$9:$D$80,'3. Statement of pipeline assets'!$C$72,'3.3 Depreciation amortisation'!$J$9:$J$80)</f>
        <v>0</v>
      </c>
      <c r="E75" s="296"/>
    </row>
    <row r="76" spans="2:5" x14ac:dyDescent="0.2">
      <c r="B76" s="152"/>
      <c r="C76" s="326" t="s">
        <v>494</v>
      </c>
      <c r="D76" s="293">
        <f>SUMIF('3.3 Depreciation amortisation'!$D$9:$D$80,'3. Statement of pipeline assets'!C72,'3.3 Depreciation amortisation'!$M$9:$M$80)+SUMIF('3.3 Depreciation amortisation'!$D$9:$D$80,'3. Statement of pipeline assets'!C72,'3.3 Depreciation amortisation'!$N$9:$N$80)</f>
        <v>0</v>
      </c>
      <c r="E76" s="296"/>
    </row>
    <row r="77" spans="2:5" x14ac:dyDescent="0.2">
      <c r="B77" s="152"/>
      <c r="C77" s="326" t="s">
        <v>491</v>
      </c>
      <c r="D77" s="293">
        <f>SUMIF('3.3 Depreciation amortisation'!$D$9:$D$80,'3. Statement of pipeline assets'!C72,'3.3 Depreciation amortisation'!$K$9:$K$80)</f>
        <v>0</v>
      </c>
      <c r="E77" s="296"/>
    </row>
    <row r="78" spans="2:5" x14ac:dyDescent="0.2">
      <c r="B78" s="153"/>
      <c r="C78" s="143" t="s">
        <v>314</v>
      </c>
      <c r="D78" s="293">
        <f>SUM(D73:D77)</f>
        <v>0</v>
      </c>
      <c r="E78" s="293">
        <f>SUM(E73:E77)</f>
        <v>0</v>
      </c>
    </row>
    <row r="79" spans="2:5" x14ac:dyDescent="0.2">
      <c r="B79" s="152"/>
      <c r="C79" s="140" t="s">
        <v>151</v>
      </c>
      <c r="D79" s="296"/>
      <c r="E79" s="296"/>
    </row>
    <row r="80" spans="2:5" x14ac:dyDescent="0.2">
      <c r="B80" s="153"/>
      <c r="C80" s="329" t="s">
        <v>78</v>
      </c>
      <c r="D80" s="293">
        <f>SUM(D16,D23,D30,D37,D44,D51,D58,D64,D71,D78, D79)</f>
        <v>77843979.570000023</v>
      </c>
      <c r="E80" s="293">
        <f>SUM(E16,E23,E30,E37,E44,E51,E58,E64,E71,E78, E79)</f>
        <v>81139915.50000003</v>
      </c>
    </row>
    <row r="81" spans="2:5" x14ac:dyDescent="0.2">
      <c r="B81" s="218"/>
      <c r="C81" s="325" t="s">
        <v>495</v>
      </c>
      <c r="D81" s="297"/>
      <c r="E81" s="297"/>
    </row>
    <row r="82" spans="2:5" x14ac:dyDescent="0.2">
      <c r="B82" s="151"/>
      <c r="C82" s="330" t="s">
        <v>434</v>
      </c>
      <c r="D82" s="294"/>
      <c r="E82" s="295"/>
    </row>
    <row r="83" spans="2:5" x14ac:dyDescent="0.2">
      <c r="B83" s="152"/>
      <c r="C83" s="326" t="s">
        <v>490</v>
      </c>
      <c r="D83" s="293">
        <f>SUMIF('3.3 Depreciation amortisation'!$D$87:$D$104,$C$82,'3.3 Depreciation amortisation'!G$87:G$104)</f>
        <v>0</v>
      </c>
      <c r="E83" s="296"/>
    </row>
    <row r="84" spans="2:5" x14ac:dyDescent="0.2">
      <c r="B84" s="152"/>
      <c r="C84" s="326" t="s">
        <v>74</v>
      </c>
      <c r="D84" s="293">
        <f>SUMIF('3.3 Depreciation amortisation'!$D$87:$D$104,$C$82,'3.3 Depreciation amortisation'!H$87:H$104)</f>
        <v>0</v>
      </c>
      <c r="E84" s="296"/>
    </row>
    <row r="85" spans="2:5" x14ac:dyDescent="0.2">
      <c r="B85" s="152"/>
      <c r="C85" s="326" t="s">
        <v>488</v>
      </c>
      <c r="D85" s="293">
        <f>SUMIF('3.3 Depreciation amortisation'!$D$87:$D$104,$C$82,'3.3 Depreciation amortisation'!I$87:I$104)</f>
        <v>0</v>
      </c>
      <c r="E85" s="296"/>
    </row>
    <row r="86" spans="2:5" x14ac:dyDescent="0.2">
      <c r="B86" s="152"/>
      <c r="C86" s="326" t="s">
        <v>2</v>
      </c>
      <c r="D86" s="293">
        <f>SUMIF('3.3 Depreciation amortisation'!$D$87:$D$104,$C$82,'3.3 Depreciation amortisation'!$L$87:$L$104)+SUMIF('3.3 Depreciation amortisation'!$D$87:$D$104,$C$82,'3.3 Depreciation amortisation'!$M$87:$M$104)</f>
        <v>0</v>
      </c>
      <c r="E86" s="296"/>
    </row>
    <row r="87" spans="2:5" x14ac:dyDescent="0.2">
      <c r="B87" s="152"/>
      <c r="C87" s="326" t="s">
        <v>491</v>
      </c>
      <c r="D87" s="293">
        <f>SUMIF('3.3 Depreciation amortisation'!$D$87:$D$104,$C$82,'3.3 Depreciation amortisation'!$J$87:$J$104)</f>
        <v>0</v>
      </c>
      <c r="E87" s="296"/>
    </row>
    <row r="88" spans="2:5" x14ac:dyDescent="0.2">
      <c r="B88" s="153"/>
      <c r="C88" s="143" t="s">
        <v>558</v>
      </c>
      <c r="D88" s="293">
        <f>SUM(D83:D87)</f>
        <v>0</v>
      </c>
      <c r="E88" s="293">
        <f>SUM(E83:E87)</f>
        <v>0</v>
      </c>
    </row>
    <row r="89" spans="2:5" x14ac:dyDescent="0.2">
      <c r="B89" s="151"/>
      <c r="C89" s="140" t="s">
        <v>315</v>
      </c>
      <c r="D89" s="294"/>
      <c r="E89" s="295"/>
    </row>
    <row r="90" spans="2:5" x14ac:dyDescent="0.2">
      <c r="B90" s="152"/>
      <c r="C90" s="326" t="s">
        <v>490</v>
      </c>
      <c r="D90" s="293">
        <f>SUMIF('3.3 Depreciation amortisation'!$D$87:$D$104,$C$89,'3.3 Depreciation amortisation'!G$87:G$104)</f>
        <v>0</v>
      </c>
      <c r="E90" s="296"/>
    </row>
    <row r="91" spans="2:5" x14ac:dyDescent="0.2">
      <c r="B91" s="152"/>
      <c r="C91" s="326" t="s">
        <v>74</v>
      </c>
      <c r="D91" s="293">
        <f>SUMIF('3.3 Depreciation amortisation'!$D$87:$D$104,$C$89,'3.3 Depreciation amortisation'!H$87:H$104)</f>
        <v>0</v>
      </c>
      <c r="E91" s="296"/>
    </row>
    <row r="92" spans="2:5" x14ac:dyDescent="0.2">
      <c r="B92" s="152"/>
      <c r="C92" s="326" t="s">
        <v>488</v>
      </c>
      <c r="D92" s="293">
        <f>SUMIF('3.3 Depreciation amortisation'!$D$87:$D$104,$C$89,'3.3 Depreciation amortisation'!I$87:I$104)</f>
        <v>0</v>
      </c>
      <c r="E92" s="296"/>
    </row>
    <row r="93" spans="2:5" x14ac:dyDescent="0.2">
      <c r="B93" s="152"/>
      <c r="C93" s="326" t="s">
        <v>496</v>
      </c>
      <c r="D93" s="293">
        <f>SUMIF('3.3 Depreciation amortisation'!$D$87:$D$104,$C$89,'3.3 Depreciation amortisation'!$L$87:$L$104)+SUMIF('3.3 Depreciation amortisation'!$D$87:$D$104,$C$89,'3.3 Depreciation amortisation'!$M$87:$M$104)</f>
        <v>0</v>
      </c>
      <c r="E93" s="296"/>
    </row>
    <row r="94" spans="2:5" x14ac:dyDescent="0.2">
      <c r="B94" s="152"/>
      <c r="C94" s="326" t="s">
        <v>491</v>
      </c>
      <c r="D94" s="293">
        <f>SUMIF('3.3 Depreciation amortisation'!$D$87:$D$104,$C$89,'3.3 Depreciation amortisation'!$J$87:$J$104)</f>
        <v>0</v>
      </c>
      <c r="E94" s="296"/>
    </row>
    <row r="95" spans="2:5" x14ac:dyDescent="0.2">
      <c r="B95" s="153"/>
      <c r="C95" s="327" t="s">
        <v>497</v>
      </c>
      <c r="D95" s="293">
        <f>SUM(D90:D94)</f>
        <v>0</v>
      </c>
      <c r="E95" s="293">
        <f>SUM(E90:E94)</f>
        <v>0</v>
      </c>
    </row>
    <row r="96" spans="2:5" x14ac:dyDescent="0.2">
      <c r="B96" s="152"/>
      <c r="C96" s="140" t="s">
        <v>121</v>
      </c>
      <c r="D96" s="296"/>
      <c r="E96" s="296"/>
    </row>
    <row r="97" spans="2:5" x14ac:dyDescent="0.2">
      <c r="B97" s="152"/>
      <c r="C97" s="140" t="s">
        <v>122</v>
      </c>
      <c r="D97" s="296"/>
      <c r="E97" s="296"/>
    </row>
    <row r="98" spans="2:5" x14ac:dyDescent="0.2">
      <c r="B98" s="152"/>
      <c r="C98" s="140" t="s">
        <v>68</v>
      </c>
      <c r="D98" s="296"/>
      <c r="E98" s="296"/>
    </row>
    <row r="99" spans="2:5" x14ac:dyDescent="0.2">
      <c r="B99" s="153"/>
      <c r="C99" s="329" t="s">
        <v>123</v>
      </c>
      <c r="D99" s="293">
        <f>SUM(D88,D95:D98)</f>
        <v>0</v>
      </c>
      <c r="E99" s="293">
        <f>SUM(E88,E95:E98)</f>
        <v>0</v>
      </c>
    </row>
    <row r="100" spans="2:5" ht="12.75" customHeight="1" x14ac:dyDescent="0.2">
      <c r="B100" s="153"/>
      <c r="C100" s="143" t="s">
        <v>24</v>
      </c>
      <c r="D100" s="298">
        <f>SUM(D80,D99)</f>
        <v>77843979.570000023</v>
      </c>
      <c r="E100" s="298">
        <f>SUM(E80,E99)</f>
        <v>81139915.50000003</v>
      </c>
    </row>
  </sheetData>
  <mergeCells count="2">
    <mergeCell ref="B1:C1"/>
    <mergeCell ref="B5:C5"/>
  </mergeCells>
  <phoneticPr fontId="34" type="noConversion"/>
  <pageMargins left="0.75" right="0.75" top="1" bottom="1" header="0.5" footer="0.5"/>
  <pageSetup paperSize="9" scale="47" orientation="landscape" verticalDpi="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9999"/>
  </sheetPr>
  <dimension ref="B1:F38"/>
  <sheetViews>
    <sheetView zoomScale="110" zoomScaleNormal="110" workbookViewId="0">
      <selection activeCell="A2" sqref="A2"/>
    </sheetView>
  </sheetViews>
  <sheetFormatPr defaultColWidth="9.140625" defaultRowHeight="12.75" x14ac:dyDescent="0.2"/>
  <cols>
    <col min="1" max="1" width="12.140625" style="28" customWidth="1"/>
    <col min="2" max="2" width="21" style="28" customWidth="1"/>
    <col min="3" max="3" width="42.140625" style="28" customWidth="1"/>
    <col min="4" max="4" width="25.5703125" style="28" customWidth="1"/>
    <col min="5" max="5" width="20.140625" style="28" customWidth="1"/>
    <col min="6" max="6" width="42.140625" style="28" customWidth="1"/>
    <col min="7" max="7" width="9.42578125" style="28" customWidth="1"/>
    <col min="8" max="8" width="25.140625" style="28" customWidth="1"/>
    <col min="9" max="16384" width="9.140625" style="28"/>
  </cols>
  <sheetData>
    <row r="1" spans="2:6" ht="20.25" x14ac:dyDescent="0.3">
      <c r="B1" s="29" t="s">
        <v>140</v>
      </c>
      <c r="C1" s="29"/>
      <c r="D1" s="15"/>
      <c r="E1" s="15"/>
    </row>
    <row r="2" spans="2:6" ht="20.25" x14ac:dyDescent="0.3">
      <c r="B2" s="47" t="str">
        <f>Tradingname</f>
        <v>AGI Development Group Pty Ltd</v>
      </c>
      <c r="C2" s="48"/>
      <c r="D2" s="29"/>
      <c r="E2" s="29"/>
    </row>
    <row r="3" spans="2:6" ht="15" x14ac:dyDescent="0.25">
      <c r="B3" s="49" t="s">
        <v>240</v>
      </c>
      <c r="C3" s="50" t="str">
        <f>TEXT(Yearstart,"dd/mm/yyyy")&amp;" to "&amp;TEXT(Yearending,"dd/mm/yyyy")</f>
        <v>01/01/2022 to 31/12/2022</v>
      </c>
    </row>
    <row r="5" spans="2:6" ht="15.75" x14ac:dyDescent="0.25">
      <c r="B5" s="32" t="s">
        <v>212</v>
      </c>
      <c r="C5" s="30"/>
      <c r="D5" s="30"/>
      <c r="E5" s="30"/>
    </row>
    <row r="6" spans="2:6" ht="15.75" x14ac:dyDescent="0.25">
      <c r="B6" s="32"/>
      <c r="C6" s="30"/>
      <c r="D6" s="30"/>
      <c r="E6" s="30"/>
    </row>
    <row r="7" spans="2:6" ht="40.5" customHeight="1" x14ac:dyDescent="0.2">
      <c r="B7" s="104" t="s">
        <v>223</v>
      </c>
      <c r="C7" s="104" t="s">
        <v>125</v>
      </c>
      <c r="D7" s="104" t="s">
        <v>71</v>
      </c>
      <c r="E7" s="104" t="s">
        <v>126</v>
      </c>
      <c r="F7" s="113" t="s">
        <v>128</v>
      </c>
    </row>
    <row r="8" spans="2:6" x14ac:dyDescent="0.2">
      <c r="B8" s="106"/>
      <c r="C8" s="106"/>
      <c r="D8" s="110"/>
      <c r="E8" s="114" t="s">
        <v>127</v>
      </c>
      <c r="F8" s="115"/>
    </row>
    <row r="9" spans="2:6" ht="63.75" x14ac:dyDescent="0.2">
      <c r="B9" s="354"/>
      <c r="C9" s="185" t="str">
        <f>'3. Statement of pipeline assets'!C9</f>
        <v>Pipelines</v>
      </c>
      <c r="D9" s="381" t="s">
        <v>673</v>
      </c>
      <c r="E9" s="382">
        <v>30</v>
      </c>
      <c r="F9" s="381" t="s">
        <v>674</v>
      </c>
    </row>
    <row r="10" spans="2:6" x14ac:dyDescent="0.2">
      <c r="B10" s="354"/>
      <c r="C10" s="185" t="str">
        <f>'3. Statement of pipeline assets'!C17</f>
        <v>Compressors</v>
      </c>
      <c r="D10" s="383"/>
      <c r="E10" s="384" t="s">
        <v>675</v>
      </c>
      <c r="F10" s="381"/>
    </row>
    <row r="11" spans="2:6" x14ac:dyDescent="0.2">
      <c r="B11" s="354"/>
      <c r="C11" s="185" t="str">
        <f>'3. Statement of pipeline assets'!C24</f>
        <v>City Gates, supply regulators and valve stations</v>
      </c>
      <c r="D11" s="383"/>
      <c r="E11" s="384" t="s">
        <v>675</v>
      </c>
      <c r="F11" s="381"/>
    </row>
    <row r="12" spans="2:6" ht="38.25" x14ac:dyDescent="0.2">
      <c r="B12" s="354"/>
      <c r="C12" s="185" t="str">
        <f>'3. Statement of pipeline assets'!C31</f>
        <v>Metering</v>
      </c>
      <c r="D12" s="383" t="s">
        <v>676</v>
      </c>
      <c r="E12" s="382">
        <v>30</v>
      </c>
      <c r="F12" s="381" t="s">
        <v>677</v>
      </c>
    </row>
    <row r="13" spans="2:6" x14ac:dyDescent="0.2">
      <c r="B13" s="354"/>
      <c r="C13" s="185" t="str">
        <f>'3. Statement of pipeline assets'!C38</f>
        <v>Odorant plants</v>
      </c>
      <c r="D13" s="383"/>
      <c r="E13" s="384" t="s">
        <v>675</v>
      </c>
      <c r="F13" s="381"/>
    </row>
    <row r="14" spans="2:6" x14ac:dyDescent="0.2">
      <c r="B14" s="386" t="s">
        <v>683</v>
      </c>
      <c r="C14" s="185" t="str">
        <f>'3. Statement of pipeline assets'!C45</f>
        <v>SCADA (Communications)</v>
      </c>
      <c r="D14" s="383"/>
      <c r="E14" s="384"/>
      <c r="F14" s="381"/>
    </row>
    <row r="15" spans="2:6" x14ac:dyDescent="0.2">
      <c r="B15" s="386" t="s">
        <v>684</v>
      </c>
      <c r="C15" s="185" t="str">
        <f>'3. Statement of pipeline assets'!C52</f>
        <v>Buildings</v>
      </c>
      <c r="D15" s="383" t="s">
        <v>678</v>
      </c>
      <c r="E15" s="384" t="s">
        <v>679</v>
      </c>
      <c r="F15" s="381" t="s">
        <v>680</v>
      </c>
    </row>
    <row r="16" spans="2:6" x14ac:dyDescent="0.2">
      <c r="B16" s="386" t="s">
        <v>685</v>
      </c>
      <c r="C16" s="185" t="str">
        <f>'3. Statement of pipeline assets'!C65</f>
        <v>Other depreciable pipeline assets</v>
      </c>
      <c r="D16" s="385">
        <v>41159</v>
      </c>
      <c r="E16" s="384" t="s">
        <v>681</v>
      </c>
      <c r="F16" s="381" t="s">
        <v>682</v>
      </c>
    </row>
    <row r="17" spans="2:6" x14ac:dyDescent="0.2">
      <c r="B17" s="354"/>
      <c r="C17" s="144" t="s">
        <v>211</v>
      </c>
      <c r="D17" s="184"/>
      <c r="E17" s="351"/>
      <c r="F17" s="354"/>
    </row>
    <row r="18" spans="2:6" x14ac:dyDescent="0.2">
      <c r="B18" s="354"/>
      <c r="C18" s="144" t="s">
        <v>211</v>
      </c>
      <c r="D18" s="184"/>
      <c r="E18" s="351"/>
      <c r="F18" s="354"/>
    </row>
    <row r="19" spans="2:6" x14ac:dyDescent="0.2">
      <c r="B19" s="354"/>
      <c r="C19" s="144" t="s">
        <v>211</v>
      </c>
      <c r="D19" s="184"/>
      <c r="E19" s="351"/>
      <c r="F19" s="354"/>
    </row>
    <row r="20" spans="2:6" x14ac:dyDescent="0.2">
      <c r="B20" s="354"/>
      <c r="C20" s="144" t="s">
        <v>211</v>
      </c>
      <c r="D20" s="184"/>
      <c r="E20" s="351"/>
      <c r="F20" s="354"/>
    </row>
    <row r="21" spans="2:6" x14ac:dyDescent="0.2">
      <c r="B21" s="354"/>
      <c r="C21" s="185" t="str">
        <f>'3. Statement of pipeline assets'!C72</f>
        <v>Leased Assets</v>
      </c>
      <c r="D21" s="184"/>
      <c r="E21" s="351"/>
      <c r="F21" s="354"/>
    </row>
    <row r="22" spans="2:6" x14ac:dyDescent="0.2">
      <c r="B22" s="354"/>
      <c r="C22" s="144" t="s">
        <v>211</v>
      </c>
      <c r="D22" s="184"/>
      <c r="E22" s="351"/>
      <c r="F22" s="354"/>
    </row>
    <row r="23" spans="2:6" x14ac:dyDescent="0.2">
      <c r="B23" s="354"/>
      <c r="C23" s="144" t="s">
        <v>211</v>
      </c>
      <c r="D23" s="184"/>
      <c r="E23" s="351"/>
      <c r="F23" s="354"/>
    </row>
    <row r="24" spans="2:6" x14ac:dyDescent="0.2">
      <c r="B24" s="354"/>
      <c r="C24" s="144" t="s">
        <v>211</v>
      </c>
      <c r="D24" s="184"/>
      <c r="E24" s="351"/>
      <c r="F24" s="354"/>
    </row>
    <row r="25" spans="2:6" x14ac:dyDescent="0.2">
      <c r="B25" s="354"/>
      <c r="C25" s="144" t="s">
        <v>211</v>
      </c>
      <c r="D25" s="184"/>
      <c r="E25" s="351"/>
      <c r="F25" s="354"/>
    </row>
    <row r="26" spans="2:6" x14ac:dyDescent="0.2">
      <c r="B26" s="354"/>
      <c r="C26" s="144" t="s">
        <v>211</v>
      </c>
      <c r="D26" s="184"/>
      <c r="E26" s="351"/>
      <c r="F26" s="354"/>
    </row>
    <row r="27" spans="2:6" x14ac:dyDescent="0.2">
      <c r="B27" s="354"/>
      <c r="C27" s="185" t="str">
        <f>'3. Statement of pipeline assets'!C82</f>
        <v>Shared property, plant and equipment</v>
      </c>
      <c r="D27" s="184"/>
      <c r="E27" s="351"/>
      <c r="F27" s="354"/>
    </row>
    <row r="28" spans="2:6" x14ac:dyDescent="0.2">
      <c r="B28" s="354"/>
      <c r="C28" s="144" t="s">
        <v>211</v>
      </c>
      <c r="D28" s="184"/>
      <c r="E28" s="351"/>
      <c r="F28" s="354"/>
    </row>
    <row r="29" spans="2:6" x14ac:dyDescent="0.2">
      <c r="B29" s="354"/>
      <c r="C29" s="144" t="s">
        <v>211</v>
      </c>
      <c r="D29" s="184"/>
      <c r="E29" s="351"/>
      <c r="F29" s="354"/>
    </row>
    <row r="30" spans="2:6" x14ac:dyDescent="0.2">
      <c r="B30" s="354"/>
      <c r="C30" s="144" t="s">
        <v>211</v>
      </c>
      <c r="D30" s="184"/>
      <c r="E30" s="351"/>
      <c r="F30" s="354"/>
    </row>
    <row r="31" spans="2:6" x14ac:dyDescent="0.2">
      <c r="B31" s="354"/>
      <c r="C31" s="144" t="s">
        <v>211</v>
      </c>
      <c r="D31" s="184"/>
      <c r="E31" s="351"/>
      <c r="F31" s="354"/>
    </row>
    <row r="32" spans="2:6" x14ac:dyDescent="0.2">
      <c r="B32" s="354"/>
      <c r="C32" s="144" t="s">
        <v>211</v>
      </c>
      <c r="D32" s="184"/>
      <c r="E32" s="351"/>
      <c r="F32" s="354"/>
    </row>
    <row r="33" spans="2:6" x14ac:dyDescent="0.2">
      <c r="B33" s="354"/>
      <c r="C33" s="185" t="str">
        <f>'3. Statement of pipeline assets'!C89</f>
        <v>Shared leased assets</v>
      </c>
      <c r="D33" s="184"/>
      <c r="E33" s="351"/>
      <c r="F33" s="354"/>
    </row>
    <row r="34" spans="2:6" x14ac:dyDescent="0.2">
      <c r="B34" s="354"/>
      <c r="C34" s="144" t="s">
        <v>211</v>
      </c>
      <c r="D34" s="184"/>
      <c r="E34" s="351"/>
      <c r="F34" s="354"/>
    </row>
    <row r="35" spans="2:6" x14ac:dyDescent="0.2">
      <c r="B35" s="354"/>
      <c r="C35" s="144" t="s">
        <v>211</v>
      </c>
      <c r="D35" s="184"/>
      <c r="E35" s="351"/>
      <c r="F35" s="354"/>
    </row>
    <row r="36" spans="2:6" x14ac:dyDescent="0.2">
      <c r="B36" s="354"/>
      <c r="C36" s="144" t="s">
        <v>211</v>
      </c>
      <c r="D36" s="184"/>
      <c r="E36" s="351"/>
      <c r="F36" s="354"/>
    </row>
    <row r="37" spans="2:6" x14ac:dyDescent="0.2">
      <c r="B37" s="354"/>
      <c r="C37" s="144" t="s">
        <v>211</v>
      </c>
      <c r="D37" s="184"/>
      <c r="E37" s="351"/>
      <c r="F37" s="354"/>
    </row>
    <row r="38" spans="2:6" x14ac:dyDescent="0.2">
      <c r="B38" s="354"/>
      <c r="C38" s="144" t="s">
        <v>211</v>
      </c>
      <c r="D38" s="184"/>
      <c r="E38" s="351"/>
      <c r="F38" s="354"/>
    </row>
  </sheetData>
  <pageMargins left="0.75" right="0.75" top="1" bottom="1" header="0.5" footer="0.5"/>
  <pageSetup paperSize="9" scale="3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9999"/>
  </sheetPr>
  <dimension ref="B1:J54"/>
  <sheetViews>
    <sheetView workbookViewId="0">
      <selection activeCell="A2" sqref="A2"/>
    </sheetView>
  </sheetViews>
  <sheetFormatPr defaultColWidth="9.140625" defaultRowHeight="12.75" x14ac:dyDescent="0.2"/>
  <cols>
    <col min="1" max="1" width="12" style="16" customWidth="1"/>
    <col min="2" max="2" width="31.85546875" style="16" customWidth="1"/>
    <col min="3" max="3" width="25.85546875" style="16" customWidth="1"/>
    <col min="4" max="4" width="27.140625" style="16" customWidth="1"/>
    <col min="5" max="5" width="32.85546875" style="16" customWidth="1"/>
    <col min="6" max="6" width="21.85546875" style="16" customWidth="1"/>
    <col min="7" max="7" width="24.42578125" style="16" customWidth="1"/>
    <col min="8" max="8" width="45" style="16" customWidth="1"/>
    <col min="9" max="10" width="19.85546875" style="16" customWidth="1"/>
    <col min="11" max="11" width="18.140625" style="16" customWidth="1"/>
    <col min="12" max="16384" width="9.140625" style="16"/>
  </cols>
  <sheetData>
    <row r="1" spans="2:10" ht="20.25" x14ac:dyDescent="0.3">
      <c r="B1" s="17" t="s">
        <v>157</v>
      </c>
      <c r="D1" s="15"/>
      <c r="E1" s="15"/>
      <c r="F1" s="15"/>
      <c r="G1" s="15"/>
      <c r="H1" s="15"/>
      <c r="I1" s="15"/>
      <c r="J1" s="15"/>
    </row>
    <row r="2" spans="2:10" ht="15" x14ac:dyDescent="0.25">
      <c r="B2" s="47" t="str">
        <f>Tradingname</f>
        <v>AGI Development Group Pty Ltd</v>
      </c>
      <c r="C2" s="48"/>
    </row>
    <row r="3" spans="2:10" ht="18" customHeight="1" x14ac:dyDescent="0.45">
      <c r="B3" s="53" t="s">
        <v>240</v>
      </c>
      <c r="C3" s="54" t="str">
        <f>TEXT(Yearstart,"dd/mm/yyyy")&amp;" to "&amp;TEXT(Yearending,"dd/mm/yyyy")</f>
        <v>01/01/2022 to 31/12/2022</v>
      </c>
      <c r="F3" s="43"/>
    </row>
    <row r="5" spans="2:10" ht="15.75" x14ac:dyDescent="0.25">
      <c r="B5" s="26" t="s">
        <v>214</v>
      </c>
    </row>
    <row r="6" spans="2:10" x14ac:dyDescent="0.2">
      <c r="B6" s="18"/>
      <c r="C6" s="21"/>
      <c r="D6" s="21"/>
      <c r="E6" s="21"/>
      <c r="F6" s="21"/>
      <c r="G6" s="22"/>
      <c r="H6" s="27"/>
      <c r="I6" s="23"/>
      <c r="J6" s="23"/>
    </row>
    <row r="7" spans="2:10" ht="31.5" customHeight="1" x14ac:dyDescent="0.2">
      <c r="B7" s="259" t="s">
        <v>84</v>
      </c>
      <c r="C7" s="260" t="s">
        <v>207</v>
      </c>
      <c r="D7" s="260" t="s">
        <v>158</v>
      </c>
      <c r="E7" s="260" t="s">
        <v>159</v>
      </c>
    </row>
    <row r="8" spans="2:10" ht="13.5" customHeight="1" x14ac:dyDescent="0.2">
      <c r="B8" s="254"/>
      <c r="C8" s="284"/>
      <c r="D8" s="255"/>
      <c r="E8" s="256"/>
    </row>
    <row r="9" spans="2:10" ht="13.5" customHeight="1" x14ac:dyDescent="0.2">
      <c r="B9" s="254"/>
      <c r="C9" s="284"/>
      <c r="D9" s="255"/>
      <c r="E9" s="256"/>
    </row>
    <row r="10" spans="2:10" ht="13.5" customHeight="1" x14ac:dyDescent="0.2">
      <c r="B10" s="254"/>
      <c r="C10" s="284"/>
      <c r="D10" s="255"/>
      <c r="E10" s="256"/>
    </row>
    <row r="11" spans="2:10" ht="13.5" customHeight="1" x14ac:dyDescent="0.2">
      <c r="B11" s="254"/>
      <c r="C11" s="284"/>
      <c r="D11" s="255"/>
      <c r="E11" s="256"/>
    </row>
    <row r="12" spans="2:10" ht="13.5" customHeight="1" x14ac:dyDescent="0.2">
      <c r="B12" s="254"/>
      <c r="C12" s="284"/>
      <c r="D12" s="255"/>
      <c r="E12" s="256"/>
    </row>
    <row r="13" spans="2:10" ht="13.5" customHeight="1" x14ac:dyDescent="0.2">
      <c r="B13" s="254"/>
      <c r="C13" s="284"/>
      <c r="D13" s="255"/>
      <c r="E13" s="256"/>
    </row>
    <row r="14" spans="2:10" ht="13.5" customHeight="1" x14ac:dyDescent="0.2">
      <c r="B14" s="254"/>
      <c r="C14" s="284"/>
      <c r="D14" s="255"/>
      <c r="E14" s="256"/>
    </row>
    <row r="15" spans="2:10" ht="13.5" customHeight="1" x14ac:dyDescent="0.2">
      <c r="B15" s="254"/>
      <c r="C15" s="284"/>
      <c r="D15" s="255"/>
      <c r="E15" s="256"/>
    </row>
    <row r="16" spans="2:10" ht="13.5" customHeight="1" x14ac:dyDescent="0.2">
      <c r="B16" s="254"/>
      <c r="C16" s="284"/>
      <c r="D16" s="255"/>
      <c r="E16" s="256"/>
    </row>
    <row r="17" spans="2:8" ht="13.5" customHeight="1" x14ac:dyDescent="0.2">
      <c r="B17" s="254"/>
      <c r="C17" s="284"/>
      <c r="D17" s="255"/>
      <c r="E17" s="256"/>
    </row>
    <row r="18" spans="2:8" ht="13.5" customHeight="1" x14ac:dyDescent="0.2">
      <c r="B18" s="254"/>
      <c r="C18" s="284"/>
      <c r="D18" s="255"/>
      <c r="E18" s="256"/>
    </row>
    <row r="19" spans="2:8" ht="13.5" customHeight="1" x14ac:dyDescent="0.2">
      <c r="B19" s="254"/>
      <c r="C19" s="284"/>
      <c r="D19" s="255"/>
      <c r="E19" s="256"/>
    </row>
    <row r="20" spans="2:8" ht="13.5" customHeight="1" x14ac:dyDescent="0.2">
      <c r="B20" s="254"/>
      <c r="C20" s="284"/>
      <c r="D20" s="255"/>
      <c r="E20" s="256"/>
    </row>
    <row r="21" spans="2:8" ht="13.5" customHeight="1" x14ac:dyDescent="0.2">
      <c r="B21" s="254"/>
      <c r="C21" s="284"/>
      <c r="D21" s="255"/>
      <c r="E21" s="256"/>
    </row>
    <row r="22" spans="2:8" ht="13.5" customHeight="1" x14ac:dyDescent="0.2">
      <c r="B22" s="254"/>
      <c r="C22" s="284"/>
      <c r="D22" s="255"/>
      <c r="E22" s="256"/>
    </row>
    <row r="25" spans="2:8" ht="15.75" x14ac:dyDescent="0.25">
      <c r="B25" s="26" t="s">
        <v>213</v>
      </c>
    </row>
    <row r="26" spans="2:8" x14ac:dyDescent="0.2">
      <c r="B26" s="18"/>
      <c r="C26" s="21"/>
      <c r="D26" s="21"/>
      <c r="E26" s="21"/>
    </row>
    <row r="27" spans="2:8" ht="36.75" customHeight="1" x14ac:dyDescent="0.2">
      <c r="B27" s="259" t="s">
        <v>84</v>
      </c>
      <c r="C27" s="260" t="s">
        <v>208</v>
      </c>
      <c r="D27" s="260" t="s">
        <v>158</v>
      </c>
      <c r="E27" s="260" t="s">
        <v>159</v>
      </c>
      <c r="F27" s="260" t="s">
        <v>209</v>
      </c>
      <c r="G27" s="260" t="s">
        <v>168</v>
      </c>
      <c r="H27" s="260" t="s">
        <v>169</v>
      </c>
    </row>
    <row r="28" spans="2:8" x14ac:dyDescent="0.2">
      <c r="B28" s="257"/>
      <c r="C28" s="299"/>
      <c r="D28" s="220"/>
      <c r="E28" s="258"/>
      <c r="F28" s="299"/>
      <c r="G28" s="220"/>
      <c r="H28" s="258"/>
    </row>
    <row r="29" spans="2:8" x14ac:dyDescent="0.2">
      <c r="B29" s="257"/>
      <c r="C29" s="299"/>
      <c r="D29" s="220"/>
      <c r="E29" s="258"/>
      <c r="F29" s="299"/>
      <c r="G29" s="220"/>
      <c r="H29" s="258"/>
    </row>
    <row r="30" spans="2:8" x14ac:dyDescent="0.2">
      <c r="B30" s="257"/>
      <c r="C30" s="299"/>
      <c r="D30" s="220"/>
      <c r="E30" s="258"/>
      <c r="F30" s="299"/>
      <c r="G30" s="220"/>
      <c r="H30" s="258"/>
    </row>
    <row r="31" spans="2:8" x14ac:dyDescent="0.2">
      <c r="B31" s="257"/>
      <c r="C31" s="299"/>
      <c r="D31" s="220"/>
      <c r="E31" s="258"/>
      <c r="F31" s="299"/>
      <c r="G31" s="220"/>
      <c r="H31" s="258"/>
    </row>
    <row r="32" spans="2:8" hidden="1" x14ac:dyDescent="0.2">
      <c r="B32" s="257"/>
      <c r="C32" s="299"/>
      <c r="D32" s="220"/>
      <c r="E32" s="258"/>
      <c r="F32" s="299"/>
      <c r="G32" s="220"/>
      <c r="H32" s="258"/>
    </row>
    <row r="33" spans="2:8" hidden="1" x14ac:dyDescent="0.2">
      <c r="B33" s="257"/>
      <c r="C33" s="299"/>
      <c r="D33" s="220"/>
      <c r="E33" s="258"/>
      <c r="F33" s="299"/>
      <c r="G33" s="220"/>
      <c r="H33" s="258"/>
    </row>
    <row r="34" spans="2:8" hidden="1" x14ac:dyDescent="0.2">
      <c r="B34" s="257"/>
      <c r="C34" s="299"/>
      <c r="D34" s="220"/>
      <c r="E34" s="258"/>
      <c r="F34" s="299"/>
      <c r="G34" s="220"/>
      <c r="H34" s="258"/>
    </row>
    <row r="35" spans="2:8" hidden="1" x14ac:dyDescent="0.2">
      <c r="B35" s="257"/>
      <c r="C35" s="299"/>
      <c r="D35" s="220"/>
      <c r="E35" s="258"/>
      <c r="F35" s="299"/>
      <c r="G35" s="220"/>
      <c r="H35" s="258"/>
    </row>
    <row r="36" spans="2:8" hidden="1" x14ac:dyDescent="0.2">
      <c r="B36" s="257"/>
      <c r="C36" s="299"/>
      <c r="D36" s="220"/>
      <c r="E36" s="258"/>
      <c r="F36" s="299"/>
      <c r="G36" s="220"/>
      <c r="H36" s="258"/>
    </row>
    <row r="37" spans="2:8" hidden="1" x14ac:dyDescent="0.2">
      <c r="B37" s="257"/>
      <c r="C37" s="299"/>
      <c r="D37" s="220"/>
      <c r="E37" s="258"/>
      <c r="F37" s="299"/>
      <c r="G37" s="220"/>
      <c r="H37" s="258"/>
    </row>
    <row r="38" spans="2:8" hidden="1" x14ac:dyDescent="0.2">
      <c r="B38" s="257"/>
      <c r="C38" s="299"/>
      <c r="D38" s="220"/>
      <c r="E38" s="258"/>
      <c r="F38" s="299"/>
      <c r="G38" s="220"/>
      <c r="H38" s="258"/>
    </row>
    <row r="39" spans="2:8" hidden="1" x14ac:dyDescent="0.2">
      <c r="B39" s="257"/>
      <c r="C39" s="299"/>
      <c r="D39" s="220"/>
      <c r="E39" s="258"/>
      <c r="F39" s="299"/>
      <c r="G39" s="220"/>
      <c r="H39" s="258"/>
    </row>
    <row r="40" spans="2:8" hidden="1" x14ac:dyDescent="0.2">
      <c r="B40" s="257"/>
      <c r="C40" s="299"/>
      <c r="D40" s="220"/>
      <c r="E40" s="258"/>
      <c r="F40" s="299"/>
      <c r="G40" s="220"/>
      <c r="H40" s="258"/>
    </row>
    <row r="41" spans="2:8" x14ac:dyDescent="0.2">
      <c r="B41" s="257"/>
      <c r="C41" s="299"/>
      <c r="D41" s="220"/>
      <c r="E41" s="258"/>
      <c r="F41" s="299"/>
      <c r="G41" s="220"/>
      <c r="H41" s="258"/>
    </row>
    <row r="42" spans="2:8" x14ac:dyDescent="0.2">
      <c r="B42" s="257"/>
      <c r="C42" s="299"/>
      <c r="D42" s="220"/>
      <c r="E42" s="258"/>
      <c r="F42" s="299"/>
      <c r="G42" s="220"/>
      <c r="H42" s="258"/>
    </row>
    <row r="43" spans="2:8" x14ac:dyDescent="0.2">
      <c r="B43" s="257"/>
      <c r="C43" s="299"/>
      <c r="D43" s="220"/>
      <c r="E43" s="258"/>
      <c r="F43" s="299"/>
      <c r="G43" s="220"/>
      <c r="H43" s="258"/>
    </row>
    <row r="44" spans="2:8" x14ac:dyDescent="0.2">
      <c r="B44" s="257"/>
      <c r="C44" s="299"/>
      <c r="D44" s="220"/>
      <c r="E44" s="258"/>
      <c r="F44" s="299"/>
      <c r="G44" s="220"/>
      <c r="H44" s="258"/>
    </row>
    <row r="45" spans="2:8" x14ac:dyDescent="0.2">
      <c r="B45" s="257"/>
      <c r="C45" s="299"/>
      <c r="D45" s="220"/>
      <c r="E45" s="258"/>
      <c r="F45" s="299"/>
      <c r="G45" s="220"/>
      <c r="H45" s="258"/>
    </row>
    <row r="46" spans="2:8" x14ac:dyDescent="0.2">
      <c r="B46" s="257"/>
      <c r="C46" s="299"/>
      <c r="D46" s="220"/>
      <c r="E46" s="258"/>
      <c r="F46" s="299"/>
      <c r="G46" s="220"/>
      <c r="H46" s="258"/>
    </row>
    <row r="47" spans="2:8" x14ac:dyDescent="0.2">
      <c r="B47" s="257"/>
      <c r="C47" s="299"/>
      <c r="D47" s="220"/>
      <c r="E47" s="258"/>
      <c r="F47" s="299"/>
      <c r="G47" s="220"/>
      <c r="H47" s="258"/>
    </row>
    <row r="48" spans="2:8" x14ac:dyDescent="0.2">
      <c r="B48" s="257"/>
      <c r="C48" s="299"/>
      <c r="D48" s="220"/>
      <c r="E48" s="258"/>
      <c r="F48" s="299"/>
      <c r="G48" s="220"/>
      <c r="H48" s="258"/>
    </row>
    <row r="49" spans="2:8" x14ac:dyDescent="0.2">
      <c r="B49" s="257"/>
      <c r="C49" s="299"/>
      <c r="D49" s="220"/>
      <c r="E49" s="258"/>
      <c r="F49" s="299"/>
      <c r="G49" s="220"/>
      <c r="H49" s="258"/>
    </row>
    <row r="50" spans="2:8" x14ac:dyDescent="0.2">
      <c r="B50" s="257"/>
      <c r="C50" s="299"/>
      <c r="D50" s="220"/>
      <c r="E50" s="258"/>
      <c r="F50" s="299"/>
      <c r="G50" s="220"/>
      <c r="H50" s="258"/>
    </row>
    <row r="51" spans="2:8" x14ac:dyDescent="0.2">
      <c r="B51" s="257"/>
      <c r="C51" s="299"/>
      <c r="D51" s="220"/>
      <c r="E51" s="258"/>
      <c r="F51" s="299"/>
      <c r="G51" s="220"/>
      <c r="H51" s="258"/>
    </row>
    <row r="52" spans="2:8" x14ac:dyDescent="0.2">
      <c r="B52" s="257"/>
      <c r="C52" s="299"/>
      <c r="D52" s="220"/>
      <c r="E52" s="258"/>
      <c r="F52" s="299"/>
      <c r="G52" s="220"/>
      <c r="H52" s="258"/>
    </row>
    <row r="53" spans="2:8" x14ac:dyDescent="0.2">
      <c r="B53" s="257"/>
      <c r="C53" s="299"/>
      <c r="D53" s="220"/>
      <c r="E53" s="258"/>
      <c r="F53" s="299"/>
      <c r="G53" s="220"/>
      <c r="H53" s="258"/>
    </row>
    <row r="54" spans="2:8" x14ac:dyDescent="0.2">
      <c r="B54" s="257"/>
      <c r="C54" s="299"/>
      <c r="D54" s="220"/>
      <c r="E54" s="258"/>
      <c r="F54" s="299"/>
      <c r="G54" s="220"/>
      <c r="H54" s="258"/>
    </row>
  </sheetData>
  <pageMargins left="0.25" right="0.25" top="0.75" bottom="0.75" header="0.3" footer="0.3"/>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9999"/>
  </sheetPr>
  <dimension ref="B1:O116"/>
  <sheetViews>
    <sheetView showGridLines="0" zoomScaleNormal="100" workbookViewId="0">
      <selection activeCell="A2" sqref="A2"/>
    </sheetView>
  </sheetViews>
  <sheetFormatPr defaultRowHeight="12.75" x14ac:dyDescent="0.2"/>
  <cols>
    <col min="1" max="1" width="11.42578125" customWidth="1"/>
    <col min="2" max="2" width="21.85546875" customWidth="1"/>
    <col min="3" max="3" width="40.85546875" customWidth="1"/>
    <col min="4" max="4" width="31.140625" customWidth="1"/>
    <col min="5" max="15" width="20.85546875" customWidth="1"/>
  </cols>
  <sheetData>
    <row r="1" spans="2:15" ht="20.25" x14ac:dyDescent="0.3">
      <c r="B1" s="34" t="s">
        <v>505</v>
      </c>
    </row>
    <row r="2" spans="2:15" ht="15" x14ac:dyDescent="0.25">
      <c r="B2" s="47" t="str">
        <f>Tradingname</f>
        <v>AGI Development Group Pty Ltd</v>
      </c>
      <c r="C2" s="48"/>
    </row>
    <row r="3" spans="2:15" ht="15" x14ac:dyDescent="0.25">
      <c r="B3" s="49" t="s">
        <v>240</v>
      </c>
      <c r="C3" s="50" t="str">
        <f>TEXT(Yearstart,"dd/mm/yyyy")&amp;" to "&amp;TEXT(Yearending,"dd/mm/yyyy")</f>
        <v>01/01/2022 to 31/12/2022</v>
      </c>
    </row>
    <row r="5" spans="2:15" ht="30" customHeight="1" x14ac:dyDescent="0.25">
      <c r="B5" s="35" t="s">
        <v>307</v>
      </c>
      <c r="I5" s="433" t="s">
        <v>308</v>
      </c>
      <c r="J5" s="433"/>
      <c r="K5" s="433"/>
    </row>
    <row r="7" spans="2:15" ht="45" customHeight="1" x14ac:dyDescent="0.2">
      <c r="B7" s="116" t="s">
        <v>223</v>
      </c>
      <c r="C7" s="117" t="s">
        <v>19</v>
      </c>
      <c r="D7" s="117" t="s">
        <v>0</v>
      </c>
      <c r="E7" s="117" t="s">
        <v>71</v>
      </c>
      <c r="F7" s="117" t="s">
        <v>72</v>
      </c>
      <c r="G7" s="117" t="s">
        <v>153</v>
      </c>
      <c r="H7" s="117" t="s">
        <v>498</v>
      </c>
      <c r="I7" s="117" t="s">
        <v>74</v>
      </c>
      <c r="J7" s="117" t="s">
        <v>488</v>
      </c>
      <c r="K7" s="117" t="s">
        <v>309</v>
      </c>
      <c r="L7" s="117" t="s">
        <v>75</v>
      </c>
      <c r="M7" s="117" t="s">
        <v>310</v>
      </c>
      <c r="N7" s="117" t="s">
        <v>311</v>
      </c>
      <c r="O7" s="97" t="s">
        <v>76</v>
      </c>
    </row>
    <row r="8" spans="2:15" x14ac:dyDescent="0.2">
      <c r="B8" s="118"/>
      <c r="C8" s="119"/>
      <c r="D8" s="119"/>
      <c r="E8" s="119"/>
      <c r="F8" s="119" t="s">
        <v>77</v>
      </c>
      <c r="G8" s="119" t="s">
        <v>183</v>
      </c>
      <c r="H8" s="119" t="s">
        <v>183</v>
      </c>
      <c r="I8" s="119" t="s">
        <v>183</v>
      </c>
      <c r="J8" s="119" t="s">
        <v>183</v>
      </c>
      <c r="K8" s="119" t="s">
        <v>183</v>
      </c>
      <c r="L8" s="119" t="s">
        <v>183</v>
      </c>
      <c r="M8" s="119" t="s">
        <v>183</v>
      </c>
      <c r="N8" s="119" t="s">
        <v>183</v>
      </c>
      <c r="O8" s="119" t="s">
        <v>183</v>
      </c>
    </row>
    <row r="9" spans="2:15" x14ac:dyDescent="0.2">
      <c r="B9" s="373"/>
      <c r="C9" s="374" t="s">
        <v>605</v>
      </c>
      <c r="D9" s="373" t="s">
        <v>149</v>
      </c>
      <c r="E9" s="375">
        <v>41159</v>
      </c>
      <c r="F9" s="376"/>
      <c r="G9" s="376"/>
      <c r="H9" s="377">
        <v>10531.83</v>
      </c>
      <c r="I9" s="376"/>
      <c r="J9" s="376"/>
      <c r="K9" s="376"/>
      <c r="L9" s="301">
        <f t="shared" ref="L9:L72" si="0">SUM(H9:K9)</f>
        <v>10531.83</v>
      </c>
      <c r="M9" s="378">
        <v>0</v>
      </c>
      <c r="N9" s="378">
        <v>0</v>
      </c>
      <c r="O9" s="273">
        <f t="shared" ref="O9:O79" si="1">SUM(L9:N9)</f>
        <v>10531.83</v>
      </c>
    </row>
    <row r="10" spans="2:15" x14ac:dyDescent="0.2">
      <c r="B10" s="373"/>
      <c r="C10" s="374" t="s">
        <v>606</v>
      </c>
      <c r="D10" s="373" t="s">
        <v>149</v>
      </c>
      <c r="E10" s="375">
        <v>42004</v>
      </c>
      <c r="F10" s="376"/>
      <c r="G10" s="376"/>
      <c r="H10" s="377">
        <v>179461.05</v>
      </c>
      <c r="I10" s="376"/>
      <c r="J10" s="376"/>
      <c r="K10" s="376"/>
      <c r="L10" s="301">
        <f t="shared" si="0"/>
        <v>179461.05</v>
      </c>
      <c r="M10" s="378">
        <v>0</v>
      </c>
      <c r="N10" s="378">
        <v>0</v>
      </c>
      <c r="O10" s="273">
        <f t="shared" si="1"/>
        <v>179461.05</v>
      </c>
    </row>
    <row r="11" spans="2:15" x14ac:dyDescent="0.2">
      <c r="B11" s="373"/>
      <c r="C11" s="374" t="s">
        <v>607</v>
      </c>
      <c r="D11" s="373" t="s">
        <v>149</v>
      </c>
      <c r="E11" s="375">
        <v>41159</v>
      </c>
      <c r="F11" s="376"/>
      <c r="G11" s="376"/>
      <c r="H11" s="377">
        <v>220121.48</v>
      </c>
      <c r="I11" s="376"/>
      <c r="J11" s="376"/>
      <c r="K11" s="376"/>
      <c r="L11" s="301">
        <f t="shared" si="0"/>
        <v>220121.48</v>
      </c>
      <c r="M11" s="378">
        <v>0</v>
      </c>
      <c r="N11" s="378">
        <v>0</v>
      </c>
      <c r="O11" s="273">
        <f t="shared" si="1"/>
        <v>220121.48</v>
      </c>
    </row>
    <row r="12" spans="2:15" x14ac:dyDescent="0.2">
      <c r="B12" s="373"/>
      <c r="C12" s="374" t="s">
        <v>608</v>
      </c>
      <c r="D12" s="373" t="s">
        <v>233</v>
      </c>
      <c r="E12" s="375">
        <v>41159</v>
      </c>
      <c r="F12" s="376">
        <v>6</v>
      </c>
      <c r="G12" s="376"/>
      <c r="H12" s="377">
        <v>64462.04</v>
      </c>
      <c r="I12" s="376"/>
      <c r="J12" s="376"/>
      <c r="K12" s="376"/>
      <c r="L12" s="301">
        <f t="shared" si="0"/>
        <v>64462.04</v>
      </c>
      <c r="M12" s="378">
        <v>-64462.04</v>
      </c>
      <c r="N12" s="378">
        <v>0</v>
      </c>
      <c r="O12" s="273">
        <f t="shared" si="1"/>
        <v>0</v>
      </c>
    </row>
    <row r="13" spans="2:15" x14ac:dyDescent="0.2">
      <c r="B13" s="373"/>
      <c r="C13" s="374" t="s">
        <v>609</v>
      </c>
      <c r="D13" s="373" t="s">
        <v>142</v>
      </c>
      <c r="E13" s="375">
        <v>42004</v>
      </c>
      <c r="F13" s="379">
        <v>30</v>
      </c>
      <c r="G13" s="376"/>
      <c r="H13" s="377">
        <v>87105813.180000007</v>
      </c>
      <c r="I13" s="376"/>
      <c r="J13" s="376"/>
      <c r="K13" s="376"/>
      <c r="L13" s="301">
        <f t="shared" si="0"/>
        <v>87105813.180000007</v>
      </c>
      <c r="M13" s="378">
        <v>-20332494.739999998</v>
      </c>
      <c r="N13" s="378">
        <v>-2903527.08</v>
      </c>
      <c r="O13" s="273">
        <f t="shared" si="1"/>
        <v>63869791.360000014</v>
      </c>
    </row>
    <row r="14" spans="2:15" x14ac:dyDescent="0.2">
      <c r="B14" s="373"/>
      <c r="C14" s="374" t="s">
        <v>610</v>
      </c>
      <c r="D14" s="373" t="s">
        <v>142</v>
      </c>
      <c r="E14" s="375">
        <v>42004</v>
      </c>
      <c r="F14" s="376">
        <v>30</v>
      </c>
      <c r="G14" s="376"/>
      <c r="H14" s="377">
        <v>1849772.95</v>
      </c>
      <c r="I14" s="376"/>
      <c r="J14" s="376"/>
      <c r="K14" s="376"/>
      <c r="L14" s="301">
        <f t="shared" si="0"/>
        <v>1849772.95</v>
      </c>
      <c r="M14" s="378">
        <v>-431779.59</v>
      </c>
      <c r="N14" s="378">
        <v>-61659.12</v>
      </c>
      <c r="O14" s="273">
        <f t="shared" si="1"/>
        <v>1356334.2399999998</v>
      </c>
    </row>
    <row r="15" spans="2:15" x14ac:dyDescent="0.2">
      <c r="B15" s="373"/>
      <c r="C15" s="374" t="s">
        <v>611</v>
      </c>
      <c r="D15" s="373" t="s">
        <v>142</v>
      </c>
      <c r="E15" s="375">
        <v>42004</v>
      </c>
      <c r="F15" s="376">
        <v>30</v>
      </c>
      <c r="G15" s="376"/>
      <c r="H15" s="377">
        <v>2907959.12</v>
      </c>
      <c r="I15" s="376"/>
      <c r="J15" s="376"/>
      <c r="K15" s="376"/>
      <c r="L15" s="301">
        <f t="shared" si="0"/>
        <v>2907959.12</v>
      </c>
      <c r="M15" s="378">
        <v>-678784.01</v>
      </c>
      <c r="N15" s="378">
        <v>-96931.92</v>
      </c>
      <c r="O15" s="273">
        <f t="shared" si="1"/>
        <v>2132243.1900000004</v>
      </c>
    </row>
    <row r="16" spans="2:15" x14ac:dyDescent="0.2">
      <c r="B16" s="373"/>
      <c r="C16" s="374" t="s">
        <v>612</v>
      </c>
      <c r="D16" s="373" t="s">
        <v>233</v>
      </c>
      <c r="E16" s="375">
        <v>42004</v>
      </c>
      <c r="F16" s="379">
        <v>10</v>
      </c>
      <c r="G16" s="376"/>
      <c r="H16" s="377">
        <v>894261.96</v>
      </c>
      <c r="I16" s="376"/>
      <c r="J16" s="376"/>
      <c r="K16" s="376"/>
      <c r="L16" s="301">
        <f t="shared" si="0"/>
        <v>894261.96</v>
      </c>
      <c r="M16" s="378">
        <v>-626223.51</v>
      </c>
      <c r="N16" s="378">
        <v>-89426.16</v>
      </c>
      <c r="O16" s="273">
        <f t="shared" si="1"/>
        <v>178612.28999999995</v>
      </c>
    </row>
    <row r="17" spans="2:15" x14ac:dyDescent="0.2">
      <c r="B17" s="373"/>
      <c r="C17" s="374" t="s">
        <v>613</v>
      </c>
      <c r="D17" s="373" t="s">
        <v>233</v>
      </c>
      <c r="E17" s="375">
        <v>42004</v>
      </c>
      <c r="F17" s="379">
        <v>8</v>
      </c>
      <c r="G17" s="376"/>
      <c r="H17" s="377">
        <v>491477.74</v>
      </c>
      <c r="I17" s="376"/>
      <c r="J17" s="376"/>
      <c r="K17" s="376"/>
      <c r="L17" s="301">
        <f t="shared" si="0"/>
        <v>491477.74</v>
      </c>
      <c r="M17" s="378">
        <v>-430208.19</v>
      </c>
      <c r="N17" s="378">
        <v>-61269.55</v>
      </c>
      <c r="O17" s="273">
        <f t="shared" si="1"/>
        <v>0</v>
      </c>
    </row>
    <row r="18" spans="2:15" x14ac:dyDescent="0.2">
      <c r="B18" s="373"/>
      <c r="C18" s="374" t="s">
        <v>614</v>
      </c>
      <c r="D18" s="373" t="s">
        <v>142</v>
      </c>
      <c r="E18" s="375">
        <v>42004</v>
      </c>
      <c r="F18" s="376">
        <v>30</v>
      </c>
      <c r="G18" s="376"/>
      <c r="H18" s="377">
        <v>1872121.03</v>
      </c>
      <c r="I18" s="376"/>
      <c r="J18" s="376"/>
      <c r="K18" s="376"/>
      <c r="L18" s="301">
        <f t="shared" si="0"/>
        <v>1872121.03</v>
      </c>
      <c r="M18" s="378">
        <v>-436996.31</v>
      </c>
      <c r="N18" s="378">
        <v>-62404.08</v>
      </c>
      <c r="O18" s="273">
        <f t="shared" si="1"/>
        <v>1372720.64</v>
      </c>
    </row>
    <row r="19" spans="2:15" x14ac:dyDescent="0.2">
      <c r="B19" s="373"/>
      <c r="C19" s="374" t="s">
        <v>615</v>
      </c>
      <c r="D19" s="373" t="s">
        <v>142</v>
      </c>
      <c r="E19" s="375">
        <v>42004</v>
      </c>
      <c r="F19" s="376">
        <v>30</v>
      </c>
      <c r="G19" s="376"/>
      <c r="H19" s="377">
        <v>1383572.9</v>
      </c>
      <c r="I19" s="376"/>
      <c r="J19" s="376"/>
      <c r="K19" s="376"/>
      <c r="L19" s="301">
        <f t="shared" si="0"/>
        <v>1383572.9</v>
      </c>
      <c r="M19" s="378">
        <v>-322957.82</v>
      </c>
      <c r="N19" s="378">
        <v>-46119.12</v>
      </c>
      <c r="O19" s="273">
        <f t="shared" si="1"/>
        <v>1014495.9599999998</v>
      </c>
    </row>
    <row r="20" spans="2:15" x14ac:dyDescent="0.2">
      <c r="B20" s="373"/>
      <c r="C20" s="374" t="s">
        <v>616</v>
      </c>
      <c r="D20" s="373" t="s">
        <v>142</v>
      </c>
      <c r="E20" s="375">
        <v>42004</v>
      </c>
      <c r="F20" s="376">
        <v>10</v>
      </c>
      <c r="G20" s="376"/>
      <c r="H20" s="377">
        <v>448118.84</v>
      </c>
      <c r="I20" s="376"/>
      <c r="J20" s="376"/>
      <c r="K20" s="376"/>
      <c r="L20" s="301">
        <f t="shared" si="0"/>
        <v>448118.84</v>
      </c>
      <c r="M20" s="378">
        <v>-313803.34000000003</v>
      </c>
      <c r="N20" s="378">
        <v>-44811.839999999997</v>
      </c>
      <c r="O20" s="273">
        <f t="shared" si="1"/>
        <v>89503.66</v>
      </c>
    </row>
    <row r="21" spans="2:15" x14ac:dyDescent="0.2">
      <c r="B21" s="373"/>
      <c r="C21" s="374" t="s">
        <v>617</v>
      </c>
      <c r="D21" s="373" t="s">
        <v>233</v>
      </c>
      <c r="E21" s="375">
        <v>42004</v>
      </c>
      <c r="F21" s="379">
        <v>8</v>
      </c>
      <c r="G21" s="376"/>
      <c r="H21" s="377">
        <v>278781.61</v>
      </c>
      <c r="I21" s="376"/>
      <c r="J21" s="376"/>
      <c r="K21" s="376"/>
      <c r="L21" s="301">
        <f t="shared" si="0"/>
        <v>278781.61</v>
      </c>
      <c r="M21" s="378">
        <v>-244028</v>
      </c>
      <c r="N21" s="378">
        <v>-34753.61</v>
      </c>
      <c r="O21" s="273">
        <f t="shared" si="1"/>
        <v>0</v>
      </c>
    </row>
    <row r="22" spans="2:15" x14ac:dyDescent="0.2">
      <c r="B22" s="373"/>
      <c r="C22" s="374" t="s">
        <v>618</v>
      </c>
      <c r="D22" s="373" t="s">
        <v>142</v>
      </c>
      <c r="E22" s="375">
        <v>41456</v>
      </c>
      <c r="F22" s="376">
        <v>30</v>
      </c>
      <c r="G22" s="376"/>
      <c r="H22" s="377">
        <v>409435.36</v>
      </c>
      <c r="I22" s="376"/>
      <c r="J22" s="376"/>
      <c r="K22" s="376"/>
      <c r="L22" s="301">
        <f t="shared" si="0"/>
        <v>409435.36</v>
      </c>
      <c r="M22" s="378">
        <v>-116006.64</v>
      </c>
      <c r="N22" s="378">
        <v>-13647.84</v>
      </c>
      <c r="O22" s="273">
        <f t="shared" si="1"/>
        <v>279780.87999999995</v>
      </c>
    </row>
    <row r="23" spans="2:15" x14ac:dyDescent="0.2">
      <c r="B23" s="373"/>
      <c r="C23" s="374" t="s">
        <v>619</v>
      </c>
      <c r="D23" s="373" t="s">
        <v>142</v>
      </c>
      <c r="E23" s="375">
        <v>43738</v>
      </c>
      <c r="F23" s="379">
        <v>30</v>
      </c>
      <c r="G23" s="376"/>
      <c r="H23" s="377">
        <v>741438.08</v>
      </c>
      <c r="I23" s="376"/>
      <c r="J23" s="376"/>
      <c r="K23" s="376"/>
      <c r="L23" s="301">
        <f t="shared" si="0"/>
        <v>741438.08</v>
      </c>
      <c r="M23" s="378">
        <v>-66150.3</v>
      </c>
      <c r="N23" s="378">
        <v>-29363.88</v>
      </c>
      <c r="O23" s="273">
        <f t="shared" si="1"/>
        <v>645923.89999999991</v>
      </c>
    </row>
    <row r="24" spans="2:15" x14ac:dyDescent="0.2">
      <c r="B24" s="373"/>
      <c r="C24" s="374" t="s">
        <v>620</v>
      </c>
      <c r="D24" s="373" t="s">
        <v>233</v>
      </c>
      <c r="E24" s="375">
        <v>42004</v>
      </c>
      <c r="F24" s="376">
        <v>10</v>
      </c>
      <c r="G24" s="376"/>
      <c r="H24" s="377">
        <v>469033.58</v>
      </c>
      <c r="I24" s="376"/>
      <c r="J24" s="376"/>
      <c r="K24" s="376"/>
      <c r="L24" s="301">
        <f t="shared" si="0"/>
        <v>469033.58</v>
      </c>
      <c r="M24" s="378">
        <v>-328449.32</v>
      </c>
      <c r="N24" s="378">
        <v>-46903.32</v>
      </c>
      <c r="O24" s="273">
        <f t="shared" si="1"/>
        <v>93680.94</v>
      </c>
    </row>
    <row r="25" spans="2:15" x14ac:dyDescent="0.2">
      <c r="B25" s="373"/>
      <c r="C25" s="374" t="s">
        <v>621</v>
      </c>
      <c r="D25" s="373" t="s">
        <v>233</v>
      </c>
      <c r="E25" s="375">
        <v>41159</v>
      </c>
      <c r="F25" s="376">
        <v>6</v>
      </c>
      <c r="G25" s="376"/>
      <c r="H25" s="377">
        <v>203.82</v>
      </c>
      <c r="I25" s="376"/>
      <c r="J25" s="376"/>
      <c r="K25" s="376"/>
      <c r="L25" s="301">
        <f t="shared" si="0"/>
        <v>203.82</v>
      </c>
      <c r="M25" s="378">
        <v>-203.82</v>
      </c>
      <c r="N25" s="378">
        <v>0</v>
      </c>
      <c r="O25" s="273">
        <f t="shared" si="1"/>
        <v>0</v>
      </c>
    </row>
    <row r="26" spans="2:15" x14ac:dyDescent="0.2">
      <c r="B26" s="373"/>
      <c r="C26" s="374" t="s">
        <v>622</v>
      </c>
      <c r="D26" s="373" t="s">
        <v>233</v>
      </c>
      <c r="E26" s="375">
        <v>41159</v>
      </c>
      <c r="F26" s="376">
        <v>6</v>
      </c>
      <c r="G26" s="376"/>
      <c r="H26" s="377">
        <v>203.82</v>
      </c>
      <c r="I26" s="376"/>
      <c r="J26" s="376"/>
      <c r="K26" s="376"/>
      <c r="L26" s="301">
        <f t="shared" si="0"/>
        <v>203.82</v>
      </c>
      <c r="M26" s="378">
        <v>-203.82</v>
      </c>
      <c r="N26" s="378">
        <v>0</v>
      </c>
      <c r="O26" s="273">
        <f t="shared" si="1"/>
        <v>0</v>
      </c>
    </row>
    <row r="27" spans="2:15" x14ac:dyDescent="0.2">
      <c r="B27" s="373"/>
      <c r="C27" s="374" t="s">
        <v>623</v>
      </c>
      <c r="D27" s="373" t="s">
        <v>233</v>
      </c>
      <c r="E27" s="375">
        <v>41159</v>
      </c>
      <c r="F27" s="376">
        <v>2</v>
      </c>
      <c r="G27" s="376"/>
      <c r="H27" s="377">
        <v>10190.84</v>
      </c>
      <c r="I27" s="376"/>
      <c r="J27" s="376"/>
      <c r="K27" s="376"/>
      <c r="L27" s="301">
        <f t="shared" si="0"/>
        <v>10190.84</v>
      </c>
      <c r="M27" s="378">
        <v>-10190.84</v>
      </c>
      <c r="N27" s="378">
        <v>0</v>
      </c>
      <c r="O27" s="273">
        <f t="shared" si="1"/>
        <v>0</v>
      </c>
    </row>
    <row r="28" spans="2:15" x14ac:dyDescent="0.2">
      <c r="B28" s="373"/>
      <c r="C28" s="374" t="s">
        <v>624</v>
      </c>
      <c r="D28" s="373" t="s">
        <v>233</v>
      </c>
      <c r="E28" s="375">
        <v>41159</v>
      </c>
      <c r="F28" s="376">
        <v>6</v>
      </c>
      <c r="G28" s="376"/>
      <c r="H28" s="377">
        <v>2038.17</v>
      </c>
      <c r="I28" s="376"/>
      <c r="J28" s="376"/>
      <c r="K28" s="376"/>
      <c r="L28" s="301">
        <f t="shared" si="0"/>
        <v>2038.17</v>
      </c>
      <c r="M28" s="378">
        <v>-2038.17</v>
      </c>
      <c r="N28" s="378">
        <v>0</v>
      </c>
      <c r="O28" s="273">
        <f t="shared" si="1"/>
        <v>0</v>
      </c>
    </row>
    <row r="29" spans="2:15" x14ac:dyDescent="0.2">
      <c r="B29" s="373"/>
      <c r="C29" s="374" t="s">
        <v>624</v>
      </c>
      <c r="D29" s="373" t="s">
        <v>233</v>
      </c>
      <c r="E29" s="375">
        <v>41159</v>
      </c>
      <c r="F29" s="376">
        <v>6</v>
      </c>
      <c r="G29" s="376"/>
      <c r="H29" s="377">
        <v>2038.17</v>
      </c>
      <c r="I29" s="376"/>
      <c r="J29" s="376"/>
      <c r="K29" s="376"/>
      <c r="L29" s="301">
        <f t="shared" si="0"/>
        <v>2038.17</v>
      </c>
      <c r="M29" s="378">
        <v>-2038.17</v>
      </c>
      <c r="N29" s="378">
        <v>0</v>
      </c>
      <c r="O29" s="273">
        <f t="shared" si="1"/>
        <v>0</v>
      </c>
    </row>
    <row r="30" spans="2:15" x14ac:dyDescent="0.2">
      <c r="B30" s="373"/>
      <c r="C30" s="374" t="s">
        <v>625</v>
      </c>
      <c r="D30" s="373" t="s">
        <v>145</v>
      </c>
      <c r="E30" s="375">
        <v>42004</v>
      </c>
      <c r="F30" s="376">
        <v>30</v>
      </c>
      <c r="G30" s="376"/>
      <c r="H30" s="377">
        <v>3567730.21</v>
      </c>
      <c r="I30" s="376"/>
      <c r="J30" s="376"/>
      <c r="K30" s="376"/>
      <c r="L30" s="301">
        <f t="shared" si="0"/>
        <v>3567730.21</v>
      </c>
      <c r="M30" s="378">
        <v>-832789.93</v>
      </c>
      <c r="N30" s="378">
        <v>-118924.32</v>
      </c>
      <c r="O30" s="273">
        <f t="shared" si="1"/>
        <v>2616015.96</v>
      </c>
    </row>
    <row r="31" spans="2:15" x14ac:dyDescent="0.2">
      <c r="B31" s="373"/>
      <c r="C31" s="374" t="s">
        <v>626</v>
      </c>
      <c r="D31" s="373" t="s">
        <v>145</v>
      </c>
      <c r="E31" s="375">
        <v>42004</v>
      </c>
      <c r="F31" s="379">
        <v>30</v>
      </c>
      <c r="G31" s="376"/>
      <c r="H31" s="377">
        <v>2929803.03</v>
      </c>
      <c r="I31" s="376"/>
      <c r="J31" s="376"/>
      <c r="K31" s="376"/>
      <c r="L31" s="301">
        <f t="shared" si="0"/>
        <v>2929803.03</v>
      </c>
      <c r="M31" s="378">
        <v>-683883.09</v>
      </c>
      <c r="N31" s="378">
        <v>-97660.08</v>
      </c>
      <c r="O31" s="273">
        <f t="shared" si="1"/>
        <v>2148259.86</v>
      </c>
    </row>
    <row r="32" spans="2:15" x14ac:dyDescent="0.2">
      <c r="B32" s="373"/>
      <c r="C32" s="374" t="s">
        <v>627</v>
      </c>
      <c r="D32" s="373" t="s">
        <v>233</v>
      </c>
      <c r="E32" s="375">
        <v>42004</v>
      </c>
      <c r="F32" s="379">
        <v>10</v>
      </c>
      <c r="G32" s="376"/>
      <c r="H32" s="377">
        <v>812450.38</v>
      </c>
      <c r="I32" s="376"/>
      <c r="J32" s="376"/>
      <c r="K32" s="376"/>
      <c r="L32" s="301">
        <f t="shared" si="0"/>
        <v>812450.38</v>
      </c>
      <c r="M32" s="378">
        <v>-568933.68000000005</v>
      </c>
      <c r="N32" s="378">
        <v>-81245.039999999994</v>
      </c>
      <c r="O32" s="273">
        <f t="shared" si="1"/>
        <v>162271.65999999997</v>
      </c>
    </row>
    <row r="33" spans="2:15" x14ac:dyDescent="0.2">
      <c r="B33" s="373"/>
      <c r="C33" s="374" t="s">
        <v>628</v>
      </c>
      <c r="D33" s="373" t="s">
        <v>233</v>
      </c>
      <c r="E33" s="375">
        <v>42004</v>
      </c>
      <c r="F33" s="376">
        <v>8</v>
      </c>
      <c r="G33" s="376"/>
      <c r="H33" s="377">
        <v>635650.75</v>
      </c>
      <c r="I33" s="376"/>
      <c r="J33" s="376"/>
      <c r="K33" s="376"/>
      <c r="L33" s="301">
        <f t="shared" si="0"/>
        <v>635650.75</v>
      </c>
      <c r="M33" s="378">
        <v>-556407.82999999996</v>
      </c>
      <c r="N33" s="378">
        <v>-79242.92</v>
      </c>
      <c r="O33" s="273">
        <f t="shared" si="1"/>
        <v>0</v>
      </c>
    </row>
    <row r="34" spans="2:15" x14ac:dyDescent="0.2">
      <c r="B34" s="373"/>
      <c r="C34" s="374" t="s">
        <v>629</v>
      </c>
      <c r="D34" s="373" t="s">
        <v>233</v>
      </c>
      <c r="E34" s="375">
        <v>41159</v>
      </c>
      <c r="F34" s="376">
        <v>6</v>
      </c>
      <c r="G34" s="376"/>
      <c r="H34" s="377">
        <v>8152.67</v>
      </c>
      <c r="I34" s="376"/>
      <c r="J34" s="376"/>
      <c r="K34" s="376"/>
      <c r="L34" s="301">
        <f t="shared" si="0"/>
        <v>8152.67</v>
      </c>
      <c r="M34" s="378">
        <v>-8152.67</v>
      </c>
      <c r="N34" s="378">
        <v>0</v>
      </c>
      <c r="O34" s="273">
        <f t="shared" si="1"/>
        <v>0</v>
      </c>
    </row>
    <row r="35" spans="2:15" x14ac:dyDescent="0.2">
      <c r="B35" s="373"/>
      <c r="C35" s="374" t="s">
        <v>630</v>
      </c>
      <c r="D35" s="373" t="s">
        <v>233</v>
      </c>
      <c r="E35" s="375">
        <v>41159</v>
      </c>
      <c r="F35" s="376">
        <v>6</v>
      </c>
      <c r="G35" s="376"/>
      <c r="H35" s="377">
        <v>10190.84</v>
      </c>
      <c r="I35" s="376"/>
      <c r="J35" s="376"/>
      <c r="K35" s="376"/>
      <c r="L35" s="301">
        <f t="shared" si="0"/>
        <v>10190.84</v>
      </c>
      <c r="M35" s="378">
        <v>-10190.84</v>
      </c>
      <c r="N35" s="378">
        <v>0</v>
      </c>
      <c r="O35" s="273">
        <f t="shared" si="1"/>
        <v>0</v>
      </c>
    </row>
    <row r="36" spans="2:15" x14ac:dyDescent="0.2">
      <c r="B36" s="373"/>
      <c r="C36" s="374" t="s">
        <v>631</v>
      </c>
      <c r="D36" s="373" t="s">
        <v>233</v>
      </c>
      <c r="E36" s="375">
        <v>41159</v>
      </c>
      <c r="F36" s="376">
        <v>6</v>
      </c>
      <c r="G36" s="376"/>
      <c r="H36" s="377">
        <v>907.92</v>
      </c>
      <c r="I36" s="376"/>
      <c r="J36" s="376"/>
      <c r="K36" s="376"/>
      <c r="L36" s="301">
        <f t="shared" si="0"/>
        <v>907.92</v>
      </c>
      <c r="M36" s="378">
        <v>-907.92</v>
      </c>
      <c r="N36" s="378">
        <v>0</v>
      </c>
      <c r="O36" s="273">
        <f t="shared" si="1"/>
        <v>0</v>
      </c>
    </row>
    <row r="37" spans="2:15" x14ac:dyDescent="0.2">
      <c r="B37" s="373"/>
      <c r="C37" s="374" t="s">
        <v>632</v>
      </c>
      <c r="D37" s="373" t="s">
        <v>233</v>
      </c>
      <c r="E37" s="375">
        <v>43039</v>
      </c>
      <c r="F37" s="376">
        <v>10</v>
      </c>
      <c r="G37" s="376"/>
      <c r="H37" s="377">
        <v>1187</v>
      </c>
      <c r="I37" s="376"/>
      <c r="J37" s="376"/>
      <c r="K37" s="376"/>
      <c r="L37" s="301">
        <f t="shared" si="0"/>
        <v>1187</v>
      </c>
      <c r="M37" s="378">
        <v>-494.82</v>
      </c>
      <c r="N37" s="378">
        <v>-118.68</v>
      </c>
      <c r="O37" s="273">
        <f t="shared" si="1"/>
        <v>573.5</v>
      </c>
    </row>
    <row r="38" spans="2:15" x14ac:dyDescent="0.2">
      <c r="B38" s="373"/>
      <c r="C38" s="374" t="s">
        <v>633</v>
      </c>
      <c r="D38" s="373" t="s">
        <v>233</v>
      </c>
      <c r="E38" s="375">
        <v>43039</v>
      </c>
      <c r="F38" s="376">
        <v>10</v>
      </c>
      <c r="G38" s="376"/>
      <c r="H38" s="377">
        <v>630</v>
      </c>
      <c r="I38" s="376"/>
      <c r="J38" s="376"/>
      <c r="K38" s="376"/>
      <c r="L38" s="301">
        <f t="shared" si="0"/>
        <v>630</v>
      </c>
      <c r="M38" s="378">
        <v>-262.67</v>
      </c>
      <c r="N38" s="378">
        <v>-63</v>
      </c>
      <c r="O38" s="273">
        <f t="shared" si="1"/>
        <v>304.33</v>
      </c>
    </row>
    <row r="39" spans="2:15" x14ac:dyDescent="0.2">
      <c r="B39" s="373"/>
      <c r="C39" s="374" t="s">
        <v>634</v>
      </c>
      <c r="D39" s="373" t="s">
        <v>233</v>
      </c>
      <c r="E39" s="375">
        <v>43039</v>
      </c>
      <c r="F39" s="376">
        <v>10</v>
      </c>
      <c r="G39" s="376"/>
      <c r="H39" s="377">
        <v>1038.4000000000001</v>
      </c>
      <c r="I39" s="376"/>
      <c r="J39" s="376"/>
      <c r="K39" s="376"/>
      <c r="L39" s="301">
        <f t="shared" si="0"/>
        <v>1038.4000000000001</v>
      </c>
      <c r="M39" s="378">
        <v>-432.78</v>
      </c>
      <c r="N39" s="378">
        <v>-103.8</v>
      </c>
      <c r="O39" s="273">
        <f t="shared" si="1"/>
        <v>501.82000000000011</v>
      </c>
    </row>
    <row r="40" spans="2:15" x14ac:dyDescent="0.2">
      <c r="B40" s="373"/>
      <c r="C40" s="374" t="s">
        <v>635</v>
      </c>
      <c r="D40" s="373" t="s">
        <v>233</v>
      </c>
      <c r="E40" s="375">
        <v>43039</v>
      </c>
      <c r="F40" s="376">
        <v>10</v>
      </c>
      <c r="G40" s="376"/>
      <c r="H40" s="377">
        <v>807</v>
      </c>
      <c r="I40" s="376"/>
      <c r="J40" s="376"/>
      <c r="K40" s="376"/>
      <c r="L40" s="301">
        <f t="shared" si="0"/>
        <v>807</v>
      </c>
      <c r="M40" s="378">
        <v>-336.72</v>
      </c>
      <c r="N40" s="378">
        <v>-80.760000000000005</v>
      </c>
      <c r="O40" s="273">
        <f t="shared" si="1"/>
        <v>389.52</v>
      </c>
    </row>
    <row r="41" spans="2:15" x14ac:dyDescent="0.2">
      <c r="B41" s="373"/>
      <c r="C41" s="374" t="s">
        <v>636</v>
      </c>
      <c r="D41" s="373" t="s">
        <v>233</v>
      </c>
      <c r="E41" s="375">
        <v>43039</v>
      </c>
      <c r="F41" s="376">
        <v>10</v>
      </c>
      <c r="G41" s="376"/>
      <c r="H41" s="377">
        <v>528</v>
      </c>
      <c r="I41" s="376"/>
      <c r="J41" s="376"/>
      <c r="K41" s="376"/>
      <c r="L41" s="301">
        <f t="shared" si="0"/>
        <v>528</v>
      </c>
      <c r="M41" s="378">
        <v>-220.14</v>
      </c>
      <c r="N41" s="378">
        <v>-52.8</v>
      </c>
      <c r="O41" s="273">
        <f t="shared" si="1"/>
        <v>255.06</v>
      </c>
    </row>
    <row r="42" spans="2:15" x14ac:dyDescent="0.2">
      <c r="B42" s="373"/>
      <c r="C42" s="374" t="s">
        <v>637</v>
      </c>
      <c r="D42" s="373" t="s">
        <v>233</v>
      </c>
      <c r="E42" s="375">
        <v>43039</v>
      </c>
      <c r="F42" s="376">
        <v>10</v>
      </c>
      <c r="G42" s="376"/>
      <c r="H42" s="377">
        <v>422.55</v>
      </c>
      <c r="I42" s="376"/>
      <c r="J42" s="376"/>
      <c r="K42" s="376"/>
      <c r="L42" s="301">
        <f t="shared" si="0"/>
        <v>422.55</v>
      </c>
      <c r="M42" s="378">
        <v>-176.11</v>
      </c>
      <c r="N42" s="378">
        <v>-42.24</v>
      </c>
      <c r="O42" s="273">
        <f t="shared" si="1"/>
        <v>204.2</v>
      </c>
    </row>
    <row r="43" spans="2:15" x14ac:dyDescent="0.2">
      <c r="B43" s="373"/>
      <c r="C43" s="374" t="s">
        <v>638</v>
      </c>
      <c r="D43" s="373" t="s">
        <v>233</v>
      </c>
      <c r="E43" s="375">
        <v>43039</v>
      </c>
      <c r="F43" s="376">
        <v>10</v>
      </c>
      <c r="G43" s="376"/>
      <c r="H43" s="377">
        <v>1176</v>
      </c>
      <c r="I43" s="376"/>
      <c r="J43" s="376"/>
      <c r="K43" s="376"/>
      <c r="L43" s="301">
        <f t="shared" si="0"/>
        <v>1176</v>
      </c>
      <c r="M43" s="378">
        <v>-490.32</v>
      </c>
      <c r="N43" s="378">
        <v>-117.6</v>
      </c>
      <c r="O43" s="273">
        <f t="shared" si="1"/>
        <v>568.08000000000004</v>
      </c>
    </row>
    <row r="44" spans="2:15" x14ac:dyDescent="0.2">
      <c r="B44" s="373"/>
      <c r="C44" s="374" t="s">
        <v>639</v>
      </c>
      <c r="D44" s="373" t="s">
        <v>233</v>
      </c>
      <c r="E44" s="375">
        <v>43039</v>
      </c>
      <c r="F44" s="376">
        <v>10</v>
      </c>
      <c r="G44" s="376"/>
      <c r="H44" s="377">
        <v>737.2</v>
      </c>
      <c r="I44" s="376"/>
      <c r="J44" s="376"/>
      <c r="K44" s="376"/>
      <c r="L44" s="301">
        <f t="shared" si="0"/>
        <v>737.2</v>
      </c>
      <c r="M44" s="378">
        <v>-307.2</v>
      </c>
      <c r="N44" s="378">
        <v>-73.680000000000007</v>
      </c>
      <c r="O44" s="273">
        <f t="shared" si="1"/>
        <v>356.32000000000005</v>
      </c>
    </row>
    <row r="45" spans="2:15" x14ac:dyDescent="0.2">
      <c r="B45" s="373"/>
      <c r="C45" s="374" t="s">
        <v>640</v>
      </c>
      <c r="D45" s="373" t="s">
        <v>233</v>
      </c>
      <c r="E45" s="375">
        <v>43039</v>
      </c>
      <c r="F45" s="376">
        <v>10</v>
      </c>
      <c r="G45" s="376"/>
      <c r="H45" s="377">
        <v>860.35</v>
      </c>
      <c r="I45" s="376"/>
      <c r="J45" s="376"/>
      <c r="K45" s="376"/>
      <c r="L45" s="301">
        <f t="shared" si="0"/>
        <v>860.35</v>
      </c>
      <c r="M45" s="378">
        <v>-358.73</v>
      </c>
      <c r="N45" s="378">
        <v>-86.04</v>
      </c>
      <c r="O45" s="273">
        <f t="shared" si="1"/>
        <v>415.58</v>
      </c>
    </row>
    <row r="46" spans="2:15" x14ac:dyDescent="0.2">
      <c r="B46" s="373"/>
      <c r="C46" s="374" t="s">
        <v>641</v>
      </c>
      <c r="D46" s="373" t="s">
        <v>233</v>
      </c>
      <c r="E46" s="375">
        <v>43039</v>
      </c>
      <c r="F46" s="376">
        <v>10</v>
      </c>
      <c r="G46" s="376"/>
      <c r="H46" s="377">
        <v>1342.5</v>
      </c>
      <c r="I46" s="376"/>
      <c r="J46" s="376"/>
      <c r="K46" s="376"/>
      <c r="L46" s="301">
        <f t="shared" si="0"/>
        <v>1342.5</v>
      </c>
      <c r="M46" s="378">
        <v>-559.86</v>
      </c>
      <c r="N46" s="378">
        <v>-134.28</v>
      </c>
      <c r="O46" s="273">
        <f t="shared" si="1"/>
        <v>648.36</v>
      </c>
    </row>
    <row r="47" spans="2:15" x14ac:dyDescent="0.2">
      <c r="B47" s="373"/>
      <c r="C47" s="374" t="s">
        <v>642</v>
      </c>
      <c r="D47" s="373" t="s">
        <v>233</v>
      </c>
      <c r="E47" s="375">
        <v>43039</v>
      </c>
      <c r="F47" s="376">
        <v>10</v>
      </c>
      <c r="G47" s="376"/>
      <c r="H47" s="377">
        <v>1340</v>
      </c>
      <c r="I47" s="376"/>
      <c r="J47" s="376"/>
      <c r="K47" s="376"/>
      <c r="L47" s="301">
        <f t="shared" si="0"/>
        <v>1340</v>
      </c>
      <c r="M47" s="378">
        <v>-558.86</v>
      </c>
      <c r="N47" s="378">
        <v>-134.04</v>
      </c>
      <c r="O47" s="273">
        <f t="shared" si="1"/>
        <v>647.1</v>
      </c>
    </row>
    <row r="48" spans="2:15" x14ac:dyDescent="0.2">
      <c r="B48" s="373"/>
      <c r="C48" s="374" t="s">
        <v>643</v>
      </c>
      <c r="D48" s="373" t="s">
        <v>233</v>
      </c>
      <c r="E48" s="375">
        <v>43039</v>
      </c>
      <c r="F48" s="376">
        <v>10</v>
      </c>
      <c r="G48" s="376"/>
      <c r="H48" s="377">
        <v>2167</v>
      </c>
      <c r="I48" s="376"/>
      <c r="J48" s="376"/>
      <c r="K48" s="376"/>
      <c r="L48" s="301">
        <f t="shared" si="0"/>
        <v>2167</v>
      </c>
      <c r="M48" s="378">
        <v>-903.58</v>
      </c>
      <c r="N48" s="378">
        <v>-216.72</v>
      </c>
      <c r="O48" s="273">
        <f t="shared" si="1"/>
        <v>1046.7</v>
      </c>
    </row>
    <row r="49" spans="2:15" x14ac:dyDescent="0.2">
      <c r="B49" s="373"/>
      <c r="C49" s="374" t="s">
        <v>644</v>
      </c>
      <c r="D49" s="373" t="s">
        <v>233</v>
      </c>
      <c r="E49" s="375">
        <v>43039</v>
      </c>
      <c r="F49" s="376">
        <v>10</v>
      </c>
      <c r="G49" s="376"/>
      <c r="H49" s="377">
        <v>1050</v>
      </c>
      <c r="I49" s="376"/>
      <c r="J49" s="376"/>
      <c r="K49" s="376"/>
      <c r="L49" s="301">
        <f t="shared" si="0"/>
        <v>1050</v>
      </c>
      <c r="M49" s="378">
        <v>-437.78</v>
      </c>
      <c r="N49" s="378">
        <v>-105</v>
      </c>
      <c r="O49" s="273">
        <f t="shared" si="1"/>
        <v>507.22</v>
      </c>
    </row>
    <row r="50" spans="2:15" x14ac:dyDescent="0.2">
      <c r="B50" s="373"/>
      <c r="C50" s="374" t="s">
        <v>645</v>
      </c>
      <c r="D50" s="373" t="s">
        <v>233</v>
      </c>
      <c r="E50" s="375">
        <v>43039</v>
      </c>
      <c r="F50" s="376">
        <v>10</v>
      </c>
      <c r="G50" s="376"/>
      <c r="H50" s="377">
        <v>1300</v>
      </c>
      <c r="I50" s="376"/>
      <c r="J50" s="376"/>
      <c r="K50" s="376"/>
      <c r="L50" s="301">
        <f t="shared" si="0"/>
        <v>1300</v>
      </c>
      <c r="M50" s="378">
        <v>-541.85</v>
      </c>
      <c r="N50" s="378">
        <v>-129.96</v>
      </c>
      <c r="O50" s="273">
        <f t="shared" si="1"/>
        <v>628.18999999999994</v>
      </c>
    </row>
    <row r="51" spans="2:15" x14ac:dyDescent="0.2">
      <c r="B51" s="373"/>
      <c r="C51" s="374" t="s">
        <v>646</v>
      </c>
      <c r="D51" s="373" t="s">
        <v>233</v>
      </c>
      <c r="E51" s="375">
        <v>43039</v>
      </c>
      <c r="F51" s="376">
        <v>10</v>
      </c>
      <c r="G51" s="376"/>
      <c r="H51" s="377">
        <v>1435</v>
      </c>
      <c r="I51" s="376"/>
      <c r="J51" s="376"/>
      <c r="K51" s="376"/>
      <c r="L51" s="301">
        <f t="shared" si="0"/>
        <v>1435</v>
      </c>
      <c r="M51" s="378">
        <v>-598.39</v>
      </c>
      <c r="N51" s="378">
        <v>-143.52000000000001</v>
      </c>
      <c r="O51" s="273">
        <f t="shared" si="1"/>
        <v>693.09</v>
      </c>
    </row>
    <row r="52" spans="2:15" x14ac:dyDescent="0.2">
      <c r="B52" s="373"/>
      <c r="C52" s="374" t="s">
        <v>647</v>
      </c>
      <c r="D52" s="373" t="s">
        <v>233</v>
      </c>
      <c r="E52" s="375">
        <v>43039</v>
      </c>
      <c r="F52" s="376">
        <v>10</v>
      </c>
      <c r="G52" s="376"/>
      <c r="H52" s="377">
        <v>2368.6999999999998</v>
      </c>
      <c r="I52" s="376"/>
      <c r="J52" s="376"/>
      <c r="K52" s="376"/>
      <c r="L52" s="301">
        <f t="shared" si="0"/>
        <v>2368.6999999999998</v>
      </c>
      <c r="M52" s="378">
        <v>-987.64</v>
      </c>
      <c r="N52" s="378">
        <v>-236.88</v>
      </c>
      <c r="O52" s="273">
        <f t="shared" si="1"/>
        <v>1144.1799999999998</v>
      </c>
    </row>
    <row r="53" spans="2:15" x14ac:dyDescent="0.2">
      <c r="B53" s="373"/>
      <c r="C53" s="374" t="s">
        <v>648</v>
      </c>
      <c r="D53" s="373" t="s">
        <v>233</v>
      </c>
      <c r="E53" s="375">
        <v>43039</v>
      </c>
      <c r="F53" s="376">
        <v>10</v>
      </c>
      <c r="G53" s="376"/>
      <c r="H53" s="377">
        <v>1023.6</v>
      </c>
      <c r="I53" s="376"/>
      <c r="J53" s="376"/>
      <c r="K53" s="376"/>
      <c r="L53" s="301">
        <f t="shared" si="0"/>
        <v>1023.6</v>
      </c>
      <c r="M53" s="378">
        <v>-426.78</v>
      </c>
      <c r="N53" s="378">
        <v>-102.36</v>
      </c>
      <c r="O53" s="273">
        <f t="shared" si="1"/>
        <v>494.46000000000004</v>
      </c>
    </row>
    <row r="54" spans="2:15" x14ac:dyDescent="0.2">
      <c r="B54" s="373"/>
      <c r="C54" s="374" t="s">
        <v>649</v>
      </c>
      <c r="D54" s="373" t="s">
        <v>233</v>
      </c>
      <c r="E54" s="375">
        <v>43039</v>
      </c>
      <c r="F54" s="376">
        <v>10</v>
      </c>
      <c r="G54" s="376"/>
      <c r="H54" s="377">
        <v>3682.8</v>
      </c>
      <c r="I54" s="376"/>
      <c r="J54" s="376"/>
      <c r="K54" s="376"/>
      <c r="L54" s="301">
        <f t="shared" si="0"/>
        <v>3682.8</v>
      </c>
      <c r="M54" s="378">
        <v>-1535.49</v>
      </c>
      <c r="N54" s="378">
        <v>-368.28</v>
      </c>
      <c r="O54" s="273">
        <f t="shared" si="1"/>
        <v>1779.0300000000004</v>
      </c>
    </row>
    <row r="55" spans="2:15" x14ac:dyDescent="0.2">
      <c r="B55" s="373"/>
      <c r="C55" s="374" t="s">
        <v>650</v>
      </c>
      <c r="D55" s="373" t="s">
        <v>233</v>
      </c>
      <c r="E55" s="375">
        <v>43039</v>
      </c>
      <c r="F55" s="376">
        <v>10</v>
      </c>
      <c r="G55" s="376"/>
      <c r="H55" s="377">
        <v>797.9</v>
      </c>
      <c r="I55" s="376"/>
      <c r="J55" s="376"/>
      <c r="K55" s="376"/>
      <c r="L55" s="301">
        <f t="shared" si="0"/>
        <v>797.9</v>
      </c>
      <c r="M55" s="378">
        <v>-332.71</v>
      </c>
      <c r="N55" s="378">
        <v>-79.8</v>
      </c>
      <c r="O55" s="273">
        <f t="shared" si="1"/>
        <v>385.39</v>
      </c>
    </row>
    <row r="56" spans="2:15" x14ac:dyDescent="0.2">
      <c r="B56" s="373"/>
      <c r="C56" s="374" t="s">
        <v>651</v>
      </c>
      <c r="D56" s="373" t="s">
        <v>233</v>
      </c>
      <c r="E56" s="375">
        <v>43039</v>
      </c>
      <c r="F56" s="376">
        <v>10</v>
      </c>
      <c r="G56" s="376"/>
      <c r="H56" s="377">
        <v>3209</v>
      </c>
      <c r="I56" s="376"/>
      <c r="J56" s="376"/>
      <c r="K56" s="376"/>
      <c r="L56" s="301">
        <f t="shared" si="0"/>
        <v>3209</v>
      </c>
      <c r="M56" s="378">
        <v>-1337.86</v>
      </c>
      <c r="N56" s="378">
        <v>-320.88</v>
      </c>
      <c r="O56" s="273">
        <f t="shared" si="1"/>
        <v>1550.2600000000002</v>
      </c>
    </row>
    <row r="57" spans="2:15" x14ac:dyDescent="0.2">
      <c r="B57" s="373"/>
      <c r="C57" s="374" t="s">
        <v>652</v>
      </c>
      <c r="D57" s="373" t="s">
        <v>233</v>
      </c>
      <c r="E57" s="375">
        <v>43039</v>
      </c>
      <c r="F57" s="376">
        <v>10</v>
      </c>
      <c r="G57" s="376"/>
      <c r="H57" s="377">
        <v>3209</v>
      </c>
      <c r="I57" s="376"/>
      <c r="J57" s="376"/>
      <c r="K57" s="376"/>
      <c r="L57" s="301">
        <f t="shared" si="0"/>
        <v>3209</v>
      </c>
      <c r="M57" s="378">
        <v>-1337.86</v>
      </c>
      <c r="N57" s="378">
        <v>-320.88</v>
      </c>
      <c r="O57" s="273">
        <f t="shared" si="1"/>
        <v>1550.2600000000002</v>
      </c>
    </row>
    <row r="58" spans="2:15" x14ac:dyDescent="0.2">
      <c r="B58" s="373"/>
      <c r="C58" s="374" t="s">
        <v>653</v>
      </c>
      <c r="D58" s="373" t="s">
        <v>233</v>
      </c>
      <c r="E58" s="375">
        <v>43039</v>
      </c>
      <c r="F58" s="376">
        <v>10</v>
      </c>
      <c r="G58" s="376"/>
      <c r="H58" s="377">
        <v>526</v>
      </c>
      <c r="I58" s="376"/>
      <c r="J58" s="376"/>
      <c r="K58" s="376"/>
      <c r="L58" s="301">
        <f t="shared" si="0"/>
        <v>526</v>
      </c>
      <c r="M58" s="378">
        <v>-219.14</v>
      </c>
      <c r="N58" s="378">
        <v>-52.56</v>
      </c>
      <c r="O58" s="273">
        <f t="shared" si="1"/>
        <v>254.3</v>
      </c>
    </row>
    <row r="59" spans="2:15" x14ac:dyDescent="0.2">
      <c r="B59" s="373"/>
      <c r="C59" s="374" t="s">
        <v>654</v>
      </c>
      <c r="D59" s="373" t="s">
        <v>233</v>
      </c>
      <c r="E59" s="375">
        <v>43039</v>
      </c>
      <c r="F59" s="376">
        <v>10</v>
      </c>
      <c r="G59" s="376"/>
      <c r="H59" s="377">
        <v>468</v>
      </c>
      <c r="I59" s="376"/>
      <c r="J59" s="376"/>
      <c r="K59" s="376"/>
      <c r="L59" s="301">
        <f t="shared" si="0"/>
        <v>468</v>
      </c>
      <c r="M59" s="378">
        <v>-195.13</v>
      </c>
      <c r="N59" s="378">
        <v>-46.8</v>
      </c>
      <c r="O59" s="273">
        <f t="shared" si="1"/>
        <v>226.07</v>
      </c>
    </row>
    <row r="60" spans="2:15" x14ac:dyDescent="0.2">
      <c r="B60" s="373"/>
      <c r="C60" s="374" t="s">
        <v>655</v>
      </c>
      <c r="D60" s="373" t="s">
        <v>233</v>
      </c>
      <c r="E60" s="375">
        <v>43039</v>
      </c>
      <c r="F60" s="376">
        <v>10</v>
      </c>
      <c r="G60" s="376"/>
      <c r="H60" s="377">
        <v>625</v>
      </c>
      <c r="I60" s="376"/>
      <c r="J60" s="376"/>
      <c r="K60" s="376"/>
      <c r="L60" s="301">
        <f t="shared" si="0"/>
        <v>625</v>
      </c>
      <c r="M60" s="378">
        <v>-260.67</v>
      </c>
      <c r="N60" s="378">
        <v>-62.52</v>
      </c>
      <c r="O60" s="273">
        <f t="shared" si="1"/>
        <v>301.81</v>
      </c>
    </row>
    <row r="61" spans="2:15" x14ac:dyDescent="0.2">
      <c r="B61" s="373"/>
      <c r="C61" s="374" t="s">
        <v>656</v>
      </c>
      <c r="D61" s="373" t="s">
        <v>233</v>
      </c>
      <c r="E61" s="375">
        <v>43039</v>
      </c>
      <c r="F61" s="376">
        <v>10</v>
      </c>
      <c r="G61" s="376"/>
      <c r="H61" s="377">
        <v>926.3</v>
      </c>
      <c r="I61" s="376"/>
      <c r="J61" s="376"/>
      <c r="K61" s="376"/>
      <c r="L61" s="301">
        <f t="shared" si="0"/>
        <v>926.3</v>
      </c>
      <c r="M61" s="378">
        <v>-386.25</v>
      </c>
      <c r="N61" s="378">
        <v>-92.64</v>
      </c>
      <c r="O61" s="273">
        <f t="shared" si="1"/>
        <v>447.40999999999997</v>
      </c>
    </row>
    <row r="62" spans="2:15" x14ac:dyDescent="0.2">
      <c r="B62" s="373"/>
      <c r="C62" s="374" t="s">
        <v>657</v>
      </c>
      <c r="D62" s="373" t="s">
        <v>233</v>
      </c>
      <c r="E62" s="375">
        <v>43039</v>
      </c>
      <c r="F62" s="376">
        <v>10</v>
      </c>
      <c r="G62" s="376"/>
      <c r="H62" s="377">
        <v>926.3</v>
      </c>
      <c r="I62" s="376"/>
      <c r="J62" s="376"/>
      <c r="K62" s="376"/>
      <c r="L62" s="301">
        <f t="shared" si="0"/>
        <v>926.3</v>
      </c>
      <c r="M62" s="378">
        <v>-386.25</v>
      </c>
      <c r="N62" s="378">
        <v>-92.64</v>
      </c>
      <c r="O62" s="273">
        <f t="shared" si="1"/>
        <v>447.40999999999997</v>
      </c>
    </row>
    <row r="63" spans="2:15" x14ac:dyDescent="0.2">
      <c r="B63" s="373"/>
      <c r="C63" s="374" t="s">
        <v>658</v>
      </c>
      <c r="D63" s="373" t="s">
        <v>233</v>
      </c>
      <c r="E63" s="375">
        <v>43039</v>
      </c>
      <c r="F63" s="376">
        <v>10</v>
      </c>
      <c r="G63" s="376"/>
      <c r="H63" s="377">
        <v>3863.3</v>
      </c>
      <c r="I63" s="376"/>
      <c r="J63" s="376"/>
      <c r="K63" s="376"/>
      <c r="L63" s="301">
        <f t="shared" si="0"/>
        <v>3863.3</v>
      </c>
      <c r="M63" s="378">
        <v>-1610.54</v>
      </c>
      <c r="N63" s="378">
        <v>-386.28</v>
      </c>
      <c r="O63" s="273">
        <f t="shared" si="1"/>
        <v>1866.4800000000002</v>
      </c>
    </row>
    <row r="64" spans="2:15" x14ac:dyDescent="0.2">
      <c r="B64" s="373"/>
      <c r="C64" s="374" t="s">
        <v>659</v>
      </c>
      <c r="D64" s="373" t="s">
        <v>233</v>
      </c>
      <c r="E64" s="375">
        <v>41159</v>
      </c>
      <c r="F64" s="376">
        <v>10</v>
      </c>
      <c r="G64" s="376"/>
      <c r="H64" s="377">
        <v>1</v>
      </c>
      <c r="I64" s="376"/>
      <c r="J64" s="376"/>
      <c r="K64" s="376"/>
      <c r="L64" s="301">
        <f t="shared" si="0"/>
        <v>1</v>
      </c>
      <c r="M64" s="378">
        <v>0</v>
      </c>
      <c r="N64" s="378">
        <v>0</v>
      </c>
      <c r="O64" s="273">
        <f t="shared" si="1"/>
        <v>1</v>
      </c>
    </row>
    <row r="65" spans="2:15" x14ac:dyDescent="0.2">
      <c r="B65" s="373"/>
      <c r="C65" s="374"/>
      <c r="D65" s="373"/>
      <c r="E65" s="375"/>
      <c r="F65" s="376"/>
      <c r="G65" s="376"/>
      <c r="H65" s="377"/>
      <c r="I65" s="376"/>
      <c r="J65" s="376"/>
      <c r="K65" s="376"/>
      <c r="L65" s="301">
        <f t="shared" si="0"/>
        <v>0</v>
      </c>
      <c r="M65" s="378"/>
      <c r="N65" s="378"/>
      <c r="O65" s="273">
        <f t="shared" si="1"/>
        <v>0</v>
      </c>
    </row>
    <row r="66" spans="2:15" x14ac:dyDescent="0.2">
      <c r="B66" s="373"/>
      <c r="C66" s="374" t="s">
        <v>660</v>
      </c>
      <c r="D66" s="373" t="s">
        <v>142</v>
      </c>
      <c r="E66" s="375" t="s">
        <v>661</v>
      </c>
      <c r="F66" s="376"/>
      <c r="G66" s="376"/>
      <c r="H66" s="377">
        <v>43354.619999999995</v>
      </c>
      <c r="I66" s="376"/>
      <c r="J66" s="376"/>
      <c r="K66" s="376"/>
      <c r="L66" s="301">
        <f t="shared" si="0"/>
        <v>43354.619999999995</v>
      </c>
      <c r="M66" s="378">
        <v>-5960.68</v>
      </c>
      <c r="N66" s="378">
        <v>-1625.64</v>
      </c>
      <c r="O66" s="273">
        <f t="shared" si="1"/>
        <v>35768.299999999996</v>
      </c>
    </row>
    <row r="67" spans="2:15" x14ac:dyDescent="0.2">
      <c r="B67" s="373"/>
      <c r="C67" s="374" t="s">
        <v>662</v>
      </c>
      <c r="D67" s="373" t="s">
        <v>142</v>
      </c>
      <c r="E67" s="375" t="s">
        <v>661</v>
      </c>
      <c r="F67" s="376"/>
      <c r="G67" s="376"/>
      <c r="H67" s="377">
        <v>268759.43</v>
      </c>
      <c r="I67" s="376"/>
      <c r="J67" s="376"/>
      <c r="K67" s="376"/>
      <c r="L67" s="301">
        <f t="shared" si="0"/>
        <v>268759.43</v>
      </c>
      <c r="M67" s="378">
        <v>-30715.200000000023</v>
      </c>
      <c r="N67" s="378">
        <v>-10238.400000000001</v>
      </c>
      <c r="O67" s="273">
        <f t="shared" si="1"/>
        <v>227805.83</v>
      </c>
    </row>
    <row r="68" spans="2:15" x14ac:dyDescent="0.2">
      <c r="B68" s="373"/>
      <c r="C68" s="374" t="s">
        <v>663</v>
      </c>
      <c r="D68" s="373" t="s">
        <v>1</v>
      </c>
      <c r="E68" s="375" t="s">
        <v>661</v>
      </c>
      <c r="F68" s="376"/>
      <c r="G68" s="376"/>
      <c r="H68" s="377">
        <v>164458.70000000001</v>
      </c>
      <c r="I68" s="376"/>
      <c r="J68" s="376"/>
      <c r="K68" s="376"/>
      <c r="L68" s="301">
        <f t="shared" si="0"/>
        <v>164458.70000000001</v>
      </c>
      <c r="M68" s="378">
        <v>-65783.520000000004</v>
      </c>
      <c r="N68" s="378">
        <v>-16445.88</v>
      </c>
      <c r="O68" s="273">
        <f t="shared" si="1"/>
        <v>82229.3</v>
      </c>
    </row>
    <row r="69" spans="2:15" x14ac:dyDescent="0.2">
      <c r="B69" s="373"/>
      <c r="C69" s="374" t="s">
        <v>664</v>
      </c>
      <c r="D69" s="373" t="s">
        <v>233</v>
      </c>
      <c r="E69" s="375" t="s">
        <v>661</v>
      </c>
      <c r="F69" s="376"/>
      <c r="G69" s="376"/>
      <c r="H69" s="377"/>
      <c r="I69" s="376">
        <v>47735.73</v>
      </c>
      <c r="J69" s="376"/>
      <c r="K69" s="376"/>
      <c r="L69" s="301">
        <f t="shared" si="0"/>
        <v>47735.73</v>
      </c>
      <c r="M69" s="378"/>
      <c r="N69" s="378"/>
      <c r="O69" s="273">
        <f t="shared" si="1"/>
        <v>47735.73</v>
      </c>
    </row>
    <row r="70" spans="2:15" x14ac:dyDescent="0.2">
      <c r="B70" s="373"/>
      <c r="C70" s="374" t="s">
        <v>665</v>
      </c>
      <c r="D70" s="373" t="s">
        <v>233</v>
      </c>
      <c r="E70" s="375" t="s">
        <v>661</v>
      </c>
      <c r="F70" s="376"/>
      <c r="G70" s="376"/>
      <c r="H70" s="377">
        <v>0</v>
      </c>
      <c r="I70" s="376"/>
      <c r="J70" s="376"/>
      <c r="K70" s="376"/>
      <c r="L70" s="301">
        <f t="shared" si="0"/>
        <v>0</v>
      </c>
      <c r="M70" s="378"/>
      <c r="N70" s="378"/>
      <c r="O70" s="273">
        <f t="shared" si="1"/>
        <v>0</v>
      </c>
    </row>
    <row r="71" spans="2:15" x14ac:dyDescent="0.2">
      <c r="B71" s="373"/>
      <c r="C71" s="374" t="s">
        <v>666</v>
      </c>
      <c r="D71" s="373" t="s">
        <v>142</v>
      </c>
      <c r="E71" s="375" t="s">
        <v>661</v>
      </c>
      <c r="F71" s="376"/>
      <c r="G71" s="376"/>
      <c r="H71" s="377">
        <v>0</v>
      </c>
      <c r="I71" s="376"/>
      <c r="J71" s="376"/>
      <c r="K71" s="376"/>
      <c r="L71" s="301">
        <f t="shared" si="0"/>
        <v>0</v>
      </c>
      <c r="M71" s="378"/>
      <c r="N71" s="378"/>
      <c r="O71" s="273">
        <f t="shared" si="1"/>
        <v>0</v>
      </c>
    </row>
    <row r="72" spans="2:15" x14ac:dyDescent="0.2">
      <c r="B72" s="373"/>
      <c r="C72" s="374" t="s">
        <v>667</v>
      </c>
      <c r="D72" s="373" t="s">
        <v>233</v>
      </c>
      <c r="E72" s="375" t="s">
        <v>661</v>
      </c>
      <c r="F72" s="376"/>
      <c r="G72" s="376"/>
      <c r="H72" s="377">
        <v>133550.31</v>
      </c>
      <c r="I72" s="376">
        <v>16626.269999999997</v>
      </c>
      <c r="J72" s="376"/>
      <c r="K72" s="376"/>
      <c r="L72" s="301">
        <f t="shared" si="0"/>
        <v>150176.57999999999</v>
      </c>
      <c r="M72" s="378">
        <v>0</v>
      </c>
      <c r="N72" s="378"/>
      <c r="O72" s="273">
        <f t="shared" si="1"/>
        <v>150176.57999999999</v>
      </c>
    </row>
    <row r="73" spans="2:15" x14ac:dyDescent="0.2">
      <c r="B73" s="373"/>
      <c r="C73" s="374" t="s">
        <v>668</v>
      </c>
      <c r="D73" s="373" t="s">
        <v>233</v>
      </c>
      <c r="E73" s="375" t="s">
        <v>661</v>
      </c>
      <c r="F73" s="376"/>
      <c r="G73" s="376"/>
      <c r="H73" s="377">
        <v>128114.35999999999</v>
      </c>
      <c r="I73" s="376">
        <v>29723.300000000003</v>
      </c>
      <c r="J73" s="376"/>
      <c r="K73" s="376"/>
      <c r="L73" s="301">
        <f t="shared" ref="L73:L78" si="2">SUM(H73:K73)</f>
        <v>157837.65999999997</v>
      </c>
      <c r="M73" s="378">
        <v>0</v>
      </c>
      <c r="N73" s="378">
        <v>-7015.04</v>
      </c>
      <c r="O73" s="273">
        <f t="shared" si="1"/>
        <v>150822.61999999997</v>
      </c>
    </row>
    <row r="74" spans="2:15" x14ac:dyDescent="0.2">
      <c r="B74" s="373"/>
      <c r="C74" s="374" t="s">
        <v>669</v>
      </c>
      <c r="D74" s="373" t="s">
        <v>233</v>
      </c>
      <c r="E74" s="375" t="s">
        <v>661</v>
      </c>
      <c r="F74" s="376"/>
      <c r="G74" s="376"/>
      <c r="H74" s="377">
        <v>241610.36</v>
      </c>
      <c r="I74" s="376">
        <v>23000</v>
      </c>
      <c r="J74" s="376"/>
      <c r="K74" s="376"/>
      <c r="L74" s="301">
        <f t="shared" si="2"/>
        <v>264610.36</v>
      </c>
      <c r="M74" s="378">
        <v>0</v>
      </c>
      <c r="N74" s="378">
        <v>-48511.869999999988</v>
      </c>
      <c r="O74" s="273">
        <f t="shared" si="1"/>
        <v>216098.49</v>
      </c>
    </row>
    <row r="75" spans="2:15" x14ac:dyDescent="0.2">
      <c r="B75" s="373"/>
      <c r="C75" s="374" t="s">
        <v>670</v>
      </c>
      <c r="D75" s="373" t="s">
        <v>233</v>
      </c>
      <c r="E75" s="375" t="s">
        <v>661</v>
      </c>
      <c r="F75" s="376"/>
      <c r="G75" s="376"/>
      <c r="H75" s="377"/>
      <c r="I75" s="376">
        <v>12305</v>
      </c>
      <c r="J75" s="376"/>
      <c r="K75" s="376"/>
      <c r="L75" s="301">
        <f t="shared" si="2"/>
        <v>12305</v>
      </c>
      <c r="M75" s="378"/>
      <c r="N75" s="378"/>
      <c r="O75" s="273">
        <f t="shared" si="1"/>
        <v>12305</v>
      </c>
    </row>
    <row r="76" spans="2:15" x14ac:dyDescent="0.2">
      <c r="B76" s="373"/>
      <c r="C76" s="374" t="s">
        <v>671</v>
      </c>
      <c r="D76" s="373" t="s">
        <v>142</v>
      </c>
      <c r="E76" s="375" t="s">
        <v>661</v>
      </c>
      <c r="F76" s="376"/>
      <c r="G76" s="376"/>
      <c r="H76" s="377">
        <v>3044.07</v>
      </c>
      <c r="I76" s="376"/>
      <c r="J76" s="376"/>
      <c r="K76" s="376"/>
      <c r="L76" s="301">
        <f t="shared" si="2"/>
        <v>3044.07</v>
      </c>
      <c r="M76" s="378">
        <v>-106.5</v>
      </c>
      <c r="N76" s="378">
        <v>-127.80000000000003</v>
      </c>
      <c r="O76" s="273">
        <f t="shared" si="1"/>
        <v>2809.77</v>
      </c>
    </row>
    <row r="77" spans="2:15" x14ac:dyDescent="0.2">
      <c r="B77" s="373"/>
      <c r="C77" s="374" t="s">
        <v>672</v>
      </c>
      <c r="D77" s="373" t="s">
        <v>142</v>
      </c>
      <c r="E77" s="375" t="s">
        <v>661</v>
      </c>
      <c r="F77" s="376"/>
      <c r="G77" s="376"/>
      <c r="H77" s="377">
        <v>0</v>
      </c>
      <c r="I77" s="376">
        <v>530291.92000000004</v>
      </c>
      <c r="J77" s="376"/>
      <c r="K77" s="376"/>
      <c r="L77" s="301">
        <f t="shared" si="2"/>
        <v>530291.92000000004</v>
      </c>
      <c r="M77" s="378"/>
      <c r="N77" s="378"/>
      <c r="O77" s="273">
        <f t="shared" si="1"/>
        <v>530291.92000000004</v>
      </c>
    </row>
    <row r="78" spans="2:15" x14ac:dyDescent="0.2">
      <c r="B78" s="262"/>
      <c r="C78" s="262"/>
      <c r="D78" s="262"/>
      <c r="E78" s="184"/>
      <c r="F78" s="300"/>
      <c r="G78" s="300"/>
      <c r="H78" s="300"/>
      <c r="I78" s="300"/>
      <c r="J78" s="300"/>
      <c r="K78" s="300"/>
      <c r="L78" s="301">
        <f t="shared" si="2"/>
        <v>0</v>
      </c>
      <c r="M78" s="300"/>
      <c r="N78" s="300"/>
      <c r="O78" s="273">
        <f t="shared" si="1"/>
        <v>0</v>
      </c>
    </row>
    <row r="79" spans="2:15" x14ac:dyDescent="0.2">
      <c r="B79" s="262"/>
      <c r="C79" s="262"/>
      <c r="D79" s="262"/>
      <c r="E79" s="184"/>
      <c r="F79" s="300"/>
      <c r="G79" s="300"/>
      <c r="H79" s="300"/>
      <c r="I79" s="300"/>
      <c r="J79" s="300"/>
      <c r="K79" s="300"/>
      <c r="L79" s="301">
        <f t="shared" ref="L79" si="3">SUM(H79:K79)</f>
        <v>0</v>
      </c>
      <c r="M79" s="300"/>
      <c r="N79" s="300"/>
      <c r="O79" s="273">
        <f t="shared" si="1"/>
        <v>0</v>
      </c>
    </row>
    <row r="80" spans="2:15" x14ac:dyDescent="0.2">
      <c r="B80" s="37"/>
      <c r="C80" s="36"/>
      <c r="D80" s="36" t="s">
        <v>78</v>
      </c>
      <c r="E80" s="39"/>
      <c r="F80" s="302"/>
      <c r="G80" s="275">
        <f>SUM(G9:G79)</f>
        <v>0</v>
      </c>
      <c r="H80" s="275">
        <f t="shared" ref="H80:O80" si="4">SUM(H9:H79)</f>
        <v>108326463.12</v>
      </c>
      <c r="I80" s="275">
        <f t="shared" si="4"/>
        <v>659682.22000000009</v>
      </c>
      <c r="J80" s="275">
        <f t="shared" si="4"/>
        <v>0</v>
      </c>
      <c r="K80" s="275">
        <f t="shared" si="4"/>
        <v>0</v>
      </c>
      <c r="L80" s="275">
        <f t="shared" si="4"/>
        <v>108986145.34</v>
      </c>
      <c r="M80" s="275">
        <f t="shared" si="4"/>
        <v>-27186546.620000008</v>
      </c>
      <c r="N80" s="275">
        <f t="shared" si="4"/>
        <v>-3955619.1499999985</v>
      </c>
      <c r="O80" s="275">
        <f t="shared" si="4"/>
        <v>77843979.569999978</v>
      </c>
    </row>
    <row r="83" spans="2:14" ht="15.75" x14ac:dyDescent="0.25">
      <c r="B83" s="35" t="s">
        <v>312</v>
      </c>
    </row>
    <row r="85" spans="2:14" ht="46.5" customHeight="1" x14ac:dyDescent="0.2">
      <c r="B85" s="116" t="s">
        <v>223</v>
      </c>
      <c r="C85" s="116" t="s">
        <v>19</v>
      </c>
      <c r="D85" s="117" t="s">
        <v>0</v>
      </c>
      <c r="E85" s="116" t="s">
        <v>71</v>
      </c>
      <c r="F85" s="116" t="s">
        <v>72</v>
      </c>
      <c r="G85" s="117" t="s">
        <v>498</v>
      </c>
      <c r="H85" s="116" t="s">
        <v>74</v>
      </c>
      <c r="I85" s="117" t="s">
        <v>488</v>
      </c>
      <c r="J85" s="222" t="s">
        <v>309</v>
      </c>
      <c r="K85" s="116" t="s">
        <v>75</v>
      </c>
      <c r="L85" s="222" t="s">
        <v>310</v>
      </c>
      <c r="M85" s="116" t="s">
        <v>499</v>
      </c>
      <c r="N85" s="116" t="s">
        <v>76</v>
      </c>
    </row>
    <row r="86" spans="2:14" x14ac:dyDescent="0.2">
      <c r="B86" s="118"/>
      <c r="C86" s="118"/>
      <c r="D86" s="221"/>
      <c r="E86" s="118"/>
      <c r="F86" s="122" t="s">
        <v>77</v>
      </c>
      <c r="G86" s="122" t="s">
        <v>183</v>
      </c>
      <c r="H86" s="122" t="s">
        <v>183</v>
      </c>
      <c r="I86" s="122" t="s">
        <v>183</v>
      </c>
      <c r="J86" s="122" t="s">
        <v>183</v>
      </c>
      <c r="K86" s="122" t="s">
        <v>183</v>
      </c>
      <c r="L86" s="122" t="s">
        <v>183</v>
      </c>
      <c r="M86" s="122" t="s">
        <v>183</v>
      </c>
      <c r="N86" s="122" t="s">
        <v>183</v>
      </c>
    </row>
    <row r="87" spans="2:14" x14ac:dyDescent="0.2">
      <c r="B87" s="263"/>
      <c r="C87" s="263"/>
      <c r="D87" s="263"/>
      <c r="E87" s="184"/>
      <c r="F87" s="261"/>
      <c r="G87" s="300"/>
      <c r="H87" s="300"/>
      <c r="I87" s="300"/>
      <c r="J87" s="300"/>
      <c r="K87" s="301">
        <f>SUM(G87:J87)</f>
        <v>0</v>
      </c>
      <c r="L87" s="300"/>
      <c r="M87" s="300"/>
      <c r="N87" s="273">
        <f t="shared" ref="N87:N104" si="5">SUM(K87:M87)</f>
        <v>0</v>
      </c>
    </row>
    <row r="88" spans="2:14" x14ac:dyDescent="0.2">
      <c r="B88" s="263"/>
      <c r="C88" s="263"/>
      <c r="D88" s="263"/>
      <c r="E88" s="184"/>
      <c r="F88" s="261"/>
      <c r="G88" s="300"/>
      <c r="H88" s="300"/>
      <c r="I88" s="300"/>
      <c r="J88" s="300"/>
      <c r="K88" s="301">
        <f>SUM(G88:J88)</f>
        <v>0</v>
      </c>
      <c r="L88" s="300"/>
      <c r="M88" s="300"/>
      <c r="N88" s="273">
        <f t="shared" si="5"/>
        <v>0</v>
      </c>
    </row>
    <row r="89" spans="2:14" x14ac:dyDescent="0.2">
      <c r="B89" s="263"/>
      <c r="C89" s="263"/>
      <c r="D89" s="263"/>
      <c r="E89" s="184"/>
      <c r="F89" s="261"/>
      <c r="G89" s="300"/>
      <c r="H89" s="300"/>
      <c r="I89" s="300"/>
      <c r="J89" s="300"/>
      <c r="K89" s="301">
        <f t="shared" ref="K89:K103" si="6">SUM(G89:J89)</f>
        <v>0</v>
      </c>
      <c r="L89" s="300"/>
      <c r="M89" s="300"/>
      <c r="N89" s="273">
        <f t="shared" si="5"/>
        <v>0</v>
      </c>
    </row>
    <row r="90" spans="2:14" x14ac:dyDescent="0.2">
      <c r="B90" s="263"/>
      <c r="C90" s="263"/>
      <c r="D90" s="263"/>
      <c r="E90" s="184"/>
      <c r="F90" s="261"/>
      <c r="G90" s="300"/>
      <c r="H90" s="300"/>
      <c r="I90" s="300"/>
      <c r="J90" s="300"/>
      <c r="K90" s="301">
        <f t="shared" si="6"/>
        <v>0</v>
      </c>
      <c r="L90" s="300"/>
      <c r="M90" s="300"/>
      <c r="N90" s="273">
        <f t="shared" si="5"/>
        <v>0</v>
      </c>
    </row>
    <row r="91" spans="2:14" x14ac:dyDescent="0.2">
      <c r="B91" s="263"/>
      <c r="C91" s="263"/>
      <c r="D91" s="263"/>
      <c r="E91" s="184"/>
      <c r="F91" s="261"/>
      <c r="G91" s="300"/>
      <c r="H91" s="300"/>
      <c r="I91" s="300"/>
      <c r="J91" s="300"/>
      <c r="K91" s="301">
        <f t="shared" si="6"/>
        <v>0</v>
      </c>
      <c r="L91" s="300"/>
      <c r="M91" s="300"/>
      <c r="N91" s="273">
        <f t="shared" si="5"/>
        <v>0</v>
      </c>
    </row>
    <row r="92" spans="2:14" x14ac:dyDescent="0.2">
      <c r="B92" s="263"/>
      <c r="C92" s="263"/>
      <c r="D92" s="263"/>
      <c r="E92" s="184"/>
      <c r="F92" s="261"/>
      <c r="G92" s="300"/>
      <c r="H92" s="300"/>
      <c r="I92" s="300"/>
      <c r="J92" s="300"/>
      <c r="K92" s="301">
        <f t="shared" si="6"/>
        <v>0</v>
      </c>
      <c r="L92" s="300"/>
      <c r="M92" s="300"/>
      <c r="N92" s="273">
        <f t="shared" si="5"/>
        <v>0</v>
      </c>
    </row>
    <row r="93" spans="2:14" x14ac:dyDescent="0.2">
      <c r="B93" s="263"/>
      <c r="C93" s="263"/>
      <c r="D93" s="263"/>
      <c r="E93" s="184"/>
      <c r="F93" s="261"/>
      <c r="G93" s="300"/>
      <c r="H93" s="300"/>
      <c r="I93" s="300"/>
      <c r="J93" s="300"/>
      <c r="K93" s="301">
        <f t="shared" si="6"/>
        <v>0</v>
      </c>
      <c r="L93" s="300"/>
      <c r="M93" s="300"/>
      <c r="N93" s="273">
        <f t="shared" si="5"/>
        <v>0</v>
      </c>
    </row>
    <row r="94" spans="2:14" x14ac:dyDescent="0.2">
      <c r="B94" s="263"/>
      <c r="C94" s="263"/>
      <c r="D94" s="263"/>
      <c r="E94" s="184"/>
      <c r="F94" s="261"/>
      <c r="G94" s="300"/>
      <c r="H94" s="300"/>
      <c r="I94" s="300"/>
      <c r="J94" s="300"/>
      <c r="K94" s="301">
        <f t="shared" si="6"/>
        <v>0</v>
      </c>
      <c r="L94" s="300"/>
      <c r="M94" s="300"/>
      <c r="N94" s="273">
        <f t="shared" si="5"/>
        <v>0</v>
      </c>
    </row>
    <row r="95" spans="2:14" x14ac:dyDescent="0.2">
      <c r="B95" s="263"/>
      <c r="C95" s="263"/>
      <c r="D95" s="263"/>
      <c r="E95" s="184"/>
      <c r="F95" s="261"/>
      <c r="G95" s="300"/>
      <c r="H95" s="300"/>
      <c r="I95" s="300"/>
      <c r="J95" s="300"/>
      <c r="K95" s="301">
        <f>SUM(G95:J95)</f>
        <v>0</v>
      </c>
      <c r="L95" s="300"/>
      <c r="M95" s="300"/>
      <c r="N95" s="273">
        <f t="shared" si="5"/>
        <v>0</v>
      </c>
    </row>
    <row r="96" spans="2:14" x14ac:dyDescent="0.2">
      <c r="B96" s="263"/>
      <c r="C96" s="263"/>
      <c r="D96" s="263"/>
      <c r="E96" s="184"/>
      <c r="F96" s="261"/>
      <c r="G96" s="300"/>
      <c r="H96" s="300"/>
      <c r="I96" s="300"/>
      <c r="J96" s="300"/>
      <c r="K96" s="301">
        <f t="shared" si="6"/>
        <v>0</v>
      </c>
      <c r="L96" s="300"/>
      <c r="M96" s="300"/>
      <c r="N96" s="273">
        <f t="shared" si="5"/>
        <v>0</v>
      </c>
    </row>
    <row r="97" spans="2:14" x14ac:dyDescent="0.2">
      <c r="B97" s="263"/>
      <c r="C97" s="263"/>
      <c r="D97" s="263"/>
      <c r="E97" s="184"/>
      <c r="F97" s="261"/>
      <c r="G97" s="300"/>
      <c r="H97" s="300"/>
      <c r="I97" s="300"/>
      <c r="J97" s="300"/>
      <c r="K97" s="301">
        <f t="shared" si="6"/>
        <v>0</v>
      </c>
      <c r="L97" s="300"/>
      <c r="M97" s="300"/>
      <c r="N97" s="273">
        <f t="shared" si="5"/>
        <v>0</v>
      </c>
    </row>
    <row r="98" spans="2:14" x14ac:dyDescent="0.2">
      <c r="B98" s="263"/>
      <c r="C98" s="263"/>
      <c r="D98" s="263"/>
      <c r="E98" s="184"/>
      <c r="F98" s="261"/>
      <c r="G98" s="300"/>
      <c r="H98" s="300"/>
      <c r="I98" s="300"/>
      <c r="J98" s="300"/>
      <c r="K98" s="301">
        <f t="shared" si="6"/>
        <v>0</v>
      </c>
      <c r="L98" s="300"/>
      <c r="M98" s="300"/>
      <c r="N98" s="273">
        <f t="shared" si="5"/>
        <v>0</v>
      </c>
    </row>
    <row r="99" spans="2:14" x14ac:dyDescent="0.2">
      <c r="B99" s="263"/>
      <c r="C99" s="263"/>
      <c r="D99" s="263"/>
      <c r="E99" s="184"/>
      <c r="F99" s="261"/>
      <c r="G99" s="300"/>
      <c r="H99" s="300"/>
      <c r="I99" s="300"/>
      <c r="J99" s="300"/>
      <c r="K99" s="301">
        <f t="shared" si="6"/>
        <v>0</v>
      </c>
      <c r="L99" s="300"/>
      <c r="M99" s="300"/>
      <c r="N99" s="273">
        <f t="shared" si="5"/>
        <v>0</v>
      </c>
    </row>
    <row r="100" spans="2:14" x14ac:dyDescent="0.2">
      <c r="B100" s="263"/>
      <c r="C100" s="263"/>
      <c r="D100" s="263"/>
      <c r="E100" s="184"/>
      <c r="F100" s="261"/>
      <c r="G100" s="300"/>
      <c r="H100" s="300"/>
      <c r="I100" s="300"/>
      <c r="J100" s="300"/>
      <c r="K100" s="301">
        <f t="shared" si="6"/>
        <v>0</v>
      </c>
      <c r="L100" s="300"/>
      <c r="M100" s="300"/>
      <c r="N100" s="273">
        <f t="shared" si="5"/>
        <v>0</v>
      </c>
    </row>
    <row r="101" spans="2:14" x14ac:dyDescent="0.2">
      <c r="B101" s="263"/>
      <c r="C101" s="263"/>
      <c r="D101" s="263"/>
      <c r="E101" s="184"/>
      <c r="F101" s="261"/>
      <c r="G101" s="300"/>
      <c r="H101" s="300"/>
      <c r="I101" s="300"/>
      <c r="J101" s="300"/>
      <c r="K101" s="301">
        <f t="shared" si="6"/>
        <v>0</v>
      </c>
      <c r="L101" s="300"/>
      <c r="M101" s="300"/>
      <c r="N101" s="273">
        <f t="shared" si="5"/>
        <v>0</v>
      </c>
    </row>
    <row r="102" spans="2:14" x14ac:dyDescent="0.2">
      <c r="B102" s="263"/>
      <c r="C102" s="263"/>
      <c r="D102" s="263"/>
      <c r="E102" s="184"/>
      <c r="F102" s="261"/>
      <c r="G102" s="300"/>
      <c r="H102" s="300"/>
      <c r="I102" s="300"/>
      <c r="J102" s="300"/>
      <c r="K102" s="301">
        <f t="shared" si="6"/>
        <v>0</v>
      </c>
      <c r="L102" s="300"/>
      <c r="M102" s="300"/>
      <c r="N102" s="273">
        <f t="shared" si="5"/>
        <v>0</v>
      </c>
    </row>
    <row r="103" spans="2:14" x14ac:dyDescent="0.2">
      <c r="B103" s="263"/>
      <c r="C103" s="263"/>
      <c r="D103" s="263"/>
      <c r="E103" s="184"/>
      <c r="F103" s="261"/>
      <c r="G103" s="300"/>
      <c r="H103" s="300"/>
      <c r="I103" s="300"/>
      <c r="J103" s="300"/>
      <c r="K103" s="301">
        <f t="shared" si="6"/>
        <v>0</v>
      </c>
      <c r="L103" s="300"/>
      <c r="M103" s="300"/>
      <c r="N103" s="273">
        <f t="shared" si="5"/>
        <v>0</v>
      </c>
    </row>
    <row r="104" spans="2:14" x14ac:dyDescent="0.2">
      <c r="B104" s="263"/>
      <c r="C104" s="263"/>
      <c r="D104" s="263"/>
      <c r="E104" s="184"/>
      <c r="F104" s="261"/>
      <c r="G104" s="300"/>
      <c r="H104" s="300"/>
      <c r="I104" s="300"/>
      <c r="J104" s="300"/>
      <c r="K104" s="301">
        <f>SUM(G104:J104)</f>
        <v>0</v>
      </c>
      <c r="L104" s="300"/>
      <c r="M104" s="300"/>
      <c r="N104" s="273">
        <f t="shared" si="5"/>
        <v>0</v>
      </c>
    </row>
    <row r="105" spans="2:14" x14ac:dyDescent="0.2">
      <c r="B105" s="37"/>
      <c r="C105" s="36"/>
      <c r="D105" s="36" t="s">
        <v>26</v>
      </c>
      <c r="E105" s="42"/>
      <c r="F105" s="42"/>
      <c r="G105" s="275">
        <f t="shared" ref="G105:L105" si="7">SUM(G87:G104)</f>
        <v>0</v>
      </c>
      <c r="H105" s="275">
        <f t="shared" si="7"/>
        <v>0</v>
      </c>
      <c r="I105" s="275">
        <f t="shared" si="7"/>
        <v>0</v>
      </c>
      <c r="J105" s="275">
        <f t="shared" si="7"/>
        <v>0</v>
      </c>
      <c r="K105" s="275">
        <f t="shared" si="7"/>
        <v>0</v>
      </c>
      <c r="L105" s="275">
        <f t="shared" si="7"/>
        <v>0</v>
      </c>
      <c r="M105" s="275">
        <f>SUM(M87:M104)</f>
        <v>0</v>
      </c>
      <c r="N105" s="275">
        <f>SUM(N87:N104)</f>
        <v>0</v>
      </c>
    </row>
    <row r="116" ht="29.25" customHeight="1" x14ac:dyDescent="0.2"/>
  </sheetData>
  <autoFilter ref="B8:O80" xr:uid="{00000000-0001-0000-0D00-000000000000}"/>
  <mergeCells count="1">
    <mergeCell ref="I5:K5"/>
  </mergeCells>
  <phoneticPr fontId="34" type="noConversion"/>
  <dataValidations count="3">
    <dataValidation type="list" showInputMessage="1" showErrorMessage="1" sqref="D78:D79" xr:uid="{00000000-0002-0000-0D00-000000000000}">
      <formula1>rpipelines</formula1>
    </dataValidation>
    <dataValidation type="list" allowBlank="1" showInputMessage="1" showErrorMessage="1" sqref="D87:D104" xr:uid="{00000000-0002-0000-0D00-000001000000}">
      <formula1>rsharedassets</formula1>
    </dataValidation>
    <dataValidation type="list" showInputMessage="1" showErrorMessage="1" sqref="D9:D77" xr:uid="{EA2442AF-506E-4BB4-922B-6D640F64961F}">
      <formula1>"Pipelines,Compressors,City Gates,supply regulators and valve stations, Metering, Odourant plants,SCADA (Communications),Buildings,Land and easements,Other depreciable assets,Shared supporting assets"</formula1>
    </dataValidation>
  </dataValidations>
  <pageMargins left="0.75" right="0.75" top="1" bottom="1" header="0.5" footer="0.5"/>
  <pageSetup paperSize="9" scale="27" orientation="landscape" r:id="rId1"/>
  <headerFooter alignWithMargins="0"/>
  <ignoredErrors>
    <ignoredError sqref="K87:K94"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9999"/>
  </sheetPr>
  <dimension ref="B1:G37"/>
  <sheetViews>
    <sheetView workbookViewId="0">
      <selection activeCell="A2" sqref="A2"/>
    </sheetView>
  </sheetViews>
  <sheetFormatPr defaultColWidth="9.140625" defaultRowHeight="12.75" x14ac:dyDescent="0.2"/>
  <cols>
    <col min="1" max="1" width="12.140625" style="28" customWidth="1"/>
    <col min="2" max="2" width="21" style="28" customWidth="1"/>
    <col min="3" max="3" width="42.140625" style="28" customWidth="1"/>
    <col min="4" max="4" width="28.85546875" style="28" customWidth="1"/>
    <col min="5" max="5" width="22.5703125" style="28" customWidth="1"/>
    <col min="6" max="6" width="20.5703125" style="28" customWidth="1"/>
    <col min="7" max="7" width="22.5703125" style="28" customWidth="1"/>
    <col min="8" max="8" width="9.42578125" style="28" customWidth="1"/>
    <col min="9" max="9" width="25.140625" style="28" customWidth="1"/>
    <col min="10" max="16384" width="9.140625" style="28"/>
  </cols>
  <sheetData>
    <row r="1" spans="2:7" ht="20.25" x14ac:dyDescent="0.3">
      <c r="B1" s="29" t="s">
        <v>120</v>
      </c>
      <c r="C1" s="29"/>
      <c r="D1" s="15"/>
      <c r="E1" s="15"/>
      <c r="F1" s="15"/>
      <c r="G1" s="15"/>
    </row>
    <row r="2" spans="2:7" ht="20.25" x14ac:dyDescent="0.3">
      <c r="B2" s="47" t="str">
        <f>Tradingname</f>
        <v>AGI Development Group Pty Ltd</v>
      </c>
      <c r="C2" s="48"/>
      <c r="D2" s="29"/>
      <c r="E2" s="431" t="s">
        <v>486</v>
      </c>
      <c r="F2" s="431"/>
      <c r="G2" s="431"/>
    </row>
    <row r="3" spans="2:7" ht="17.25" customHeight="1" x14ac:dyDescent="0.25">
      <c r="B3" s="49" t="s">
        <v>240</v>
      </c>
      <c r="C3" s="50" t="str">
        <f>TEXT(Yearstart,"dd/mm/yyyy")&amp;" to "&amp;TEXT(Yearending,"dd/mm/yyyy")</f>
        <v>01/01/2022 to 31/12/2022</v>
      </c>
      <c r="E3" s="431"/>
      <c r="F3" s="431"/>
      <c r="G3" s="431"/>
    </row>
    <row r="4" spans="2:7" x14ac:dyDescent="0.2">
      <c r="E4" s="431"/>
      <c r="F4" s="431"/>
      <c r="G4" s="431"/>
    </row>
    <row r="5" spans="2:7" ht="15.75" x14ac:dyDescent="0.25">
      <c r="B5" s="32" t="s">
        <v>215</v>
      </c>
      <c r="C5" s="30"/>
      <c r="D5" s="30"/>
      <c r="E5" s="30"/>
      <c r="F5" s="31"/>
      <c r="G5" s="30"/>
    </row>
    <row r="6" spans="2:7" ht="15.75" x14ac:dyDescent="0.25">
      <c r="B6" s="32"/>
      <c r="C6" s="30"/>
      <c r="D6" s="30"/>
      <c r="E6" s="30"/>
      <c r="F6" s="31"/>
      <c r="G6" s="30"/>
    </row>
    <row r="7" spans="2:7" ht="40.5" customHeight="1" x14ac:dyDescent="0.2">
      <c r="B7" s="104" t="s">
        <v>223</v>
      </c>
      <c r="C7" s="104" t="s">
        <v>170</v>
      </c>
      <c r="D7" s="104" t="s">
        <v>171</v>
      </c>
      <c r="E7" s="113" t="s">
        <v>172</v>
      </c>
      <c r="F7" s="113" t="s">
        <v>69</v>
      </c>
      <c r="G7" s="113" t="s">
        <v>136</v>
      </c>
    </row>
    <row r="8" spans="2:7" x14ac:dyDescent="0.2">
      <c r="B8" s="106"/>
      <c r="C8" s="106"/>
      <c r="D8" s="110"/>
      <c r="E8" s="119" t="s">
        <v>183</v>
      </c>
      <c r="F8" s="119"/>
      <c r="G8" s="119" t="s">
        <v>183</v>
      </c>
    </row>
    <row r="9" spans="2:7" x14ac:dyDescent="0.2">
      <c r="B9" s="139"/>
      <c r="C9" s="139"/>
      <c r="D9" s="139"/>
      <c r="E9" s="287"/>
      <c r="F9" s="108"/>
      <c r="G9" s="303">
        <f t="shared" ref="G9:G35" si="0">E9*F9</f>
        <v>0</v>
      </c>
    </row>
    <row r="10" spans="2:7" x14ac:dyDescent="0.2">
      <c r="B10" s="139"/>
      <c r="C10" s="139"/>
      <c r="D10" s="139"/>
      <c r="E10" s="287"/>
      <c r="F10" s="108"/>
      <c r="G10" s="303">
        <f t="shared" si="0"/>
        <v>0</v>
      </c>
    </row>
    <row r="11" spans="2:7" x14ac:dyDescent="0.2">
      <c r="B11" s="139"/>
      <c r="C11" s="139"/>
      <c r="D11" s="139"/>
      <c r="E11" s="287"/>
      <c r="F11" s="108"/>
      <c r="G11" s="303">
        <f t="shared" si="0"/>
        <v>0</v>
      </c>
    </row>
    <row r="12" spans="2:7" x14ac:dyDescent="0.2">
      <c r="B12" s="139"/>
      <c r="C12" s="139"/>
      <c r="D12" s="139"/>
      <c r="E12" s="287"/>
      <c r="F12" s="108"/>
      <c r="G12" s="303">
        <f t="shared" si="0"/>
        <v>0</v>
      </c>
    </row>
    <row r="13" spans="2:7" x14ac:dyDescent="0.2">
      <c r="B13" s="139"/>
      <c r="C13" s="139"/>
      <c r="D13" s="139"/>
      <c r="E13" s="287"/>
      <c r="F13" s="108"/>
      <c r="G13" s="303">
        <f t="shared" si="0"/>
        <v>0</v>
      </c>
    </row>
    <row r="14" spans="2:7" x14ac:dyDescent="0.2">
      <c r="B14" s="139"/>
      <c r="C14" s="139"/>
      <c r="D14" s="139"/>
      <c r="E14" s="287"/>
      <c r="F14" s="108"/>
      <c r="G14" s="303">
        <f t="shared" si="0"/>
        <v>0</v>
      </c>
    </row>
    <row r="15" spans="2:7" x14ac:dyDescent="0.2">
      <c r="B15" s="139"/>
      <c r="C15" s="139"/>
      <c r="D15" s="139"/>
      <c r="E15" s="287"/>
      <c r="F15" s="108"/>
      <c r="G15" s="303">
        <f t="shared" si="0"/>
        <v>0</v>
      </c>
    </row>
    <row r="16" spans="2:7" x14ac:dyDescent="0.2">
      <c r="B16" s="139"/>
      <c r="C16" s="139"/>
      <c r="D16" s="139"/>
      <c r="E16" s="287"/>
      <c r="F16" s="108"/>
      <c r="G16" s="303">
        <f t="shared" si="0"/>
        <v>0</v>
      </c>
    </row>
    <row r="17" spans="2:7" x14ac:dyDescent="0.2">
      <c r="B17" s="139"/>
      <c r="C17" s="139"/>
      <c r="D17" s="139"/>
      <c r="E17" s="287"/>
      <c r="F17" s="108"/>
      <c r="G17" s="303">
        <f t="shared" si="0"/>
        <v>0</v>
      </c>
    </row>
    <row r="18" spans="2:7" x14ac:dyDescent="0.2">
      <c r="B18" s="139"/>
      <c r="C18" s="139"/>
      <c r="D18" s="139"/>
      <c r="E18" s="287"/>
      <c r="F18" s="108"/>
      <c r="G18" s="303">
        <f t="shared" si="0"/>
        <v>0</v>
      </c>
    </row>
    <row r="19" spans="2:7" x14ac:dyDescent="0.2">
      <c r="B19" s="139"/>
      <c r="C19" s="139"/>
      <c r="D19" s="139"/>
      <c r="E19" s="287"/>
      <c r="F19" s="108"/>
      <c r="G19" s="303">
        <f t="shared" si="0"/>
        <v>0</v>
      </c>
    </row>
    <row r="20" spans="2:7" x14ac:dyDescent="0.2">
      <c r="B20" s="139"/>
      <c r="C20" s="139"/>
      <c r="D20" s="139"/>
      <c r="E20" s="287"/>
      <c r="F20" s="108"/>
      <c r="G20" s="303">
        <f t="shared" si="0"/>
        <v>0</v>
      </c>
    </row>
    <row r="21" spans="2:7" x14ac:dyDescent="0.2">
      <c r="B21" s="139"/>
      <c r="C21" s="139"/>
      <c r="D21" s="139"/>
      <c r="E21" s="287"/>
      <c r="F21" s="108"/>
      <c r="G21" s="303">
        <f t="shared" si="0"/>
        <v>0</v>
      </c>
    </row>
    <row r="22" spans="2:7" x14ac:dyDescent="0.2">
      <c r="B22" s="139"/>
      <c r="C22" s="139"/>
      <c r="D22" s="139"/>
      <c r="E22" s="287"/>
      <c r="F22" s="108"/>
      <c r="G22" s="303">
        <f t="shared" si="0"/>
        <v>0</v>
      </c>
    </row>
    <row r="23" spans="2:7" x14ac:dyDescent="0.2">
      <c r="B23" s="139"/>
      <c r="C23" s="139"/>
      <c r="D23" s="139"/>
      <c r="E23" s="287"/>
      <c r="F23" s="108"/>
      <c r="G23" s="303">
        <f t="shared" si="0"/>
        <v>0</v>
      </c>
    </row>
    <row r="24" spans="2:7" x14ac:dyDescent="0.2">
      <c r="B24" s="139"/>
      <c r="C24" s="139"/>
      <c r="D24" s="139"/>
      <c r="E24" s="287"/>
      <c r="F24" s="108"/>
      <c r="G24" s="303">
        <f t="shared" si="0"/>
        <v>0</v>
      </c>
    </row>
    <row r="25" spans="2:7" x14ac:dyDescent="0.2">
      <c r="B25" s="139"/>
      <c r="C25" s="139"/>
      <c r="D25" s="139"/>
      <c r="E25" s="287"/>
      <c r="F25" s="108"/>
      <c r="G25" s="303">
        <f t="shared" si="0"/>
        <v>0</v>
      </c>
    </row>
    <row r="26" spans="2:7" x14ac:dyDescent="0.2">
      <c r="B26" s="139"/>
      <c r="C26" s="139"/>
      <c r="D26" s="139"/>
      <c r="E26" s="287"/>
      <c r="F26" s="108"/>
      <c r="G26" s="303">
        <f t="shared" si="0"/>
        <v>0</v>
      </c>
    </row>
    <row r="27" spans="2:7" x14ac:dyDescent="0.2">
      <c r="B27" s="139"/>
      <c r="C27" s="139"/>
      <c r="D27" s="139"/>
      <c r="E27" s="287"/>
      <c r="F27" s="108"/>
      <c r="G27" s="303">
        <f t="shared" si="0"/>
        <v>0</v>
      </c>
    </row>
    <row r="28" spans="2:7" x14ac:dyDescent="0.2">
      <c r="B28" s="139"/>
      <c r="C28" s="139"/>
      <c r="D28" s="139"/>
      <c r="E28" s="287"/>
      <c r="F28" s="108"/>
      <c r="G28" s="303">
        <f t="shared" si="0"/>
        <v>0</v>
      </c>
    </row>
    <row r="29" spans="2:7" x14ac:dyDescent="0.2">
      <c r="B29" s="139"/>
      <c r="C29" s="139"/>
      <c r="D29" s="139"/>
      <c r="E29" s="287"/>
      <c r="F29" s="108"/>
      <c r="G29" s="303">
        <f t="shared" si="0"/>
        <v>0</v>
      </c>
    </row>
    <row r="30" spans="2:7" x14ac:dyDescent="0.2">
      <c r="B30" s="139"/>
      <c r="C30" s="139"/>
      <c r="D30" s="139"/>
      <c r="E30" s="287"/>
      <c r="F30" s="108"/>
      <c r="G30" s="303">
        <f t="shared" si="0"/>
        <v>0</v>
      </c>
    </row>
    <row r="31" spans="2:7" x14ac:dyDescent="0.2">
      <c r="B31" s="139"/>
      <c r="C31" s="139"/>
      <c r="D31" s="139"/>
      <c r="E31" s="287"/>
      <c r="F31" s="108"/>
      <c r="G31" s="303">
        <f t="shared" si="0"/>
        <v>0</v>
      </c>
    </row>
    <row r="32" spans="2:7" x14ac:dyDescent="0.2">
      <c r="B32" s="139"/>
      <c r="C32" s="139"/>
      <c r="D32" s="139"/>
      <c r="E32" s="287"/>
      <c r="F32" s="108"/>
      <c r="G32" s="303">
        <f t="shared" si="0"/>
        <v>0</v>
      </c>
    </row>
    <row r="33" spans="2:7" x14ac:dyDescent="0.2">
      <c r="B33" s="139"/>
      <c r="C33" s="139"/>
      <c r="D33" s="139"/>
      <c r="E33" s="287"/>
      <c r="F33" s="108"/>
      <c r="G33" s="303">
        <f t="shared" si="0"/>
        <v>0</v>
      </c>
    </row>
    <row r="34" spans="2:7" x14ac:dyDescent="0.2">
      <c r="B34" s="139"/>
      <c r="C34" s="139"/>
      <c r="D34" s="139"/>
      <c r="E34" s="287"/>
      <c r="F34" s="108"/>
      <c r="G34" s="303">
        <f t="shared" si="0"/>
        <v>0</v>
      </c>
    </row>
    <row r="35" spans="2:7" x14ac:dyDescent="0.2">
      <c r="B35" s="139"/>
      <c r="C35" s="139"/>
      <c r="D35" s="139"/>
      <c r="E35" s="287"/>
      <c r="F35" s="108"/>
      <c r="G35" s="303">
        <f t="shared" si="0"/>
        <v>0</v>
      </c>
    </row>
    <row r="36" spans="2:7" x14ac:dyDescent="0.2">
      <c r="B36" s="38"/>
      <c r="C36" s="434" t="s">
        <v>25</v>
      </c>
      <c r="D36" s="435"/>
      <c r="E36" s="275">
        <f>SUM(E9:E35)</f>
        <v>0</v>
      </c>
      <c r="F36" s="33"/>
      <c r="G36" s="352">
        <f>SUM(G9:G35)</f>
        <v>0</v>
      </c>
    </row>
    <row r="37" spans="2:7" x14ac:dyDescent="0.2">
      <c r="E37" s="264"/>
    </row>
  </sheetData>
  <mergeCells count="2">
    <mergeCell ref="C36:D36"/>
    <mergeCell ref="E2:G4"/>
  </mergeCells>
  <dataValidations count="1">
    <dataValidation type="list" allowBlank="1" showInputMessage="1" showErrorMessage="1" sqref="D9:D35" xr:uid="{00000000-0002-0000-0E00-000000000000}">
      <formula1>rsharedassets</formula1>
    </dataValidation>
  </dataValidations>
  <pageMargins left="0.75" right="0.75" top="1" bottom="1" header="0.5" footer="0.5"/>
  <pageSetup paperSize="9" scale="3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9999"/>
  </sheetPr>
  <dimension ref="B1:BI39"/>
  <sheetViews>
    <sheetView showGridLines="0" zoomScale="90" zoomScaleNormal="90" workbookViewId="0">
      <selection activeCell="A2" sqref="A2"/>
    </sheetView>
  </sheetViews>
  <sheetFormatPr defaultRowHeight="12.75" x14ac:dyDescent="0.2"/>
  <cols>
    <col min="1" max="1" width="11.42578125" customWidth="1"/>
    <col min="2" max="2" width="22.140625" customWidth="1"/>
    <col min="3" max="3" width="25.42578125" customWidth="1"/>
    <col min="4" max="4" width="50.5703125" customWidth="1"/>
    <col min="5" max="5" width="23.85546875" customWidth="1"/>
    <col min="6" max="12" width="13.28515625" bestFit="1" customWidth="1"/>
    <col min="13" max="14" width="15" bestFit="1" customWidth="1"/>
    <col min="15" max="16" width="13.28515625" bestFit="1" customWidth="1"/>
    <col min="17" max="26" width="12" customWidth="1"/>
    <col min="27" max="30" width="13.5703125" bestFit="1" customWidth="1"/>
    <col min="31" max="31" width="12.140625" customWidth="1"/>
    <col min="32" max="60" width="12" customWidth="1"/>
    <col min="61" max="61" width="18.85546875" customWidth="1"/>
  </cols>
  <sheetData>
    <row r="1" spans="2:61" ht="20.25" x14ac:dyDescent="0.3">
      <c r="B1" s="34" t="s">
        <v>164</v>
      </c>
    </row>
    <row r="2" spans="2:61" ht="15" x14ac:dyDescent="0.25">
      <c r="B2" s="47" t="str">
        <f>Tradingname</f>
        <v>AGI Development Group Pty Ltd</v>
      </c>
      <c r="C2" s="48"/>
    </row>
    <row r="3" spans="2:61" ht="19.5" customHeight="1" x14ac:dyDescent="0.45">
      <c r="B3" s="49" t="s">
        <v>240</v>
      </c>
      <c r="C3" s="50" t="str">
        <f>TEXT(Yearstart,"dd/mm/yyyy")&amp;" to "&amp;TEXT(Yearending,"dd/mm/yyyy")</f>
        <v>01/01/2022 to 31/12/2022</v>
      </c>
      <c r="K3" s="43"/>
    </row>
    <row r="4" spans="2:61" ht="20.25" x14ac:dyDescent="0.3">
      <c r="B4" s="34"/>
    </row>
    <row r="5" spans="2:61" ht="15.75" x14ac:dyDescent="0.25">
      <c r="B5" s="35" t="s">
        <v>199</v>
      </c>
      <c r="D5" s="41"/>
      <c r="E5" s="41"/>
    </row>
    <row r="7" spans="2:61" ht="25.5" x14ac:dyDescent="0.2">
      <c r="B7" s="116" t="s">
        <v>223</v>
      </c>
      <c r="C7" s="117" t="s">
        <v>84</v>
      </c>
      <c r="D7" s="117"/>
      <c r="E7" s="120" t="s">
        <v>25</v>
      </c>
      <c r="F7" s="436" t="s">
        <v>83</v>
      </c>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7"/>
      <c r="AP7" s="437"/>
      <c r="AQ7" s="437"/>
      <c r="AR7" s="437"/>
      <c r="AS7" s="437"/>
      <c r="AT7" s="437"/>
      <c r="AU7" s="437"/>
      <c r="AV7" s="437"/>
      <c r="AW7" s="437"/>
      <c r="AX7" s="437"/>
      <c r="AY7" s="437"/>
      <c r="AZ7" s="437"/>
      <c r="BA7" s="437"/>
      <c r="BB7" s="437"/>
      <c r="BC7" s="437"/>
      <c r="BD7" s="437"/>
      <c r="BE7" s="437"/>
      <c r="BF7" s="437"/>
      <c r="BG7" s="437"/>
      <c r="BH7" s="437"/>
      <c r="BI7" s="121" t="s">
        <v>206</v>
      </c>
    </row>
    <row r="8" spans="2:61" s="266" customFormat="1" x14ac:dyDescent="0.2">
      <c r="B8" s="122"/>
      <c r="C8" s="265"/>
      <c r="D8" s="265"/>
      <c r="E8" s="265"/>
      <c r="F8" s="331" t="str">
        <f>RIGHT(TEXT(C38,"dd/mm/yyyy"),4)</f>
        <v>2014</v>
      </c>
      <c r="G8" s="332">
        <f>F8+1</f>
        <v>2015</v>
      </c>
      <c r="H8" s="332">
        <f t="shared" ref="H8:BH8" si="0">G8+1</f>
        <v>2016</v>
      </c>
      <c r="I8" s="332">
        <f t="shared" si="0"/>
        <v>2017</v>
      </c>
      <c r="J8" s="332">
        <f t="shared" si="0"/>
        <v>2018</v>
      </c>
      <c r="K8" s="332">
        <f t="shared" si="0"/>
        <v>2019</v>
      </c>
      <c r="L8" s="332">
        <f t="shared" si="0"/>
        <v>2020</v>
      </c>
      <c r="M8" s="332">
        <f t="shared" si="0"/>
        <v>2021</v>
      </c>
      <c r="N8" s="332">
        <f t="shared" si="0"/>
        <v>2022</v>
      </c>
      <c r="O8" s="332">
        <f t="shared" si="0"/>
        <v>2023</v>
      </c>
      <c r="P8" s="332">
        <f t="shared" si="0"/>
        <v>2024</v>
      </c>
      <c r="Q8" s="332">
        <f t="shared" si="0"/>
        <v>2025</v>
      </c>
      <c r="R8" s="332">
        <f t="shared" si="0"/>
        <v>2026</v>
      </c>
      <c r="S8" s="332">
        <f t="shared" si="0"/>
        <v>2027</v>
      </c>
      <c r="T8" s="332">
        <f t="shared" si="0"/>
        <v>2028</v>
      </c>
      <c r="U8" s="332">
        <f t="shared" si="0"/>
        <v>2029</v>
      </c>
      <c r="V8" s="332">
        <f t="shared" si="0"/>
        <v>2030</v>
      </c>
      <c r="W8" s="332">
        <f t="shared" si="0"/>
        <v>2031</v>
      </c>
      <c r="X8" s="332">
        <f t="shared" si="0"/>
        <v>2032</v>
      </c>
      <c r="Y8" s="332">
        <f t="shared" si="0"/>
        <v>2033</v>
      </c>
      <c r="Z8" s="332">
        <f t="shared" si="0"/>
        <v>2034</v>
      </c>
      <c r="AA8" s="332">
        <f t="shared" si="0"/>
        <v>2035</v>
      </c>
      <c r="AB8" s="332">
        <f t="shared" si="0"/>
        <v>2036</v>
      </c>
      <c r="AC8" s="332">
        <f t="shared" si="0"/>
        <v>2037</v>
      </c>
      <c r="AD8" s="332">
        <f t="shared" si="0"/>
        <v>2038</v>
      </c>
      <c r="AE8" s="332">
        <f t="shared" si="0"/>
        <v>2039</v>
      </c>
      <c r="AF8" s="332">
        <f t="shared" si="0"/>
        <v>2040</v>
      </c>
      <c r="AG8" s="332">
        <f t="shared" si="0"/>
        <v>2041</v>
      </c>
      <c r="AH8" s="332">
        <f t="shared" si="0"/>
        <v>2042</v>
      </c>
      <c r="AI8" s="332">
        <f t="shared" si="0"/>
        <v>2043</v>
      </c>
      <c r="AJ8" s="332">
        <f t="shared" si="0"/>
        <v>2044</v>
      </c>
      <c r="AK8" s="332">
        <f t="shared" si="0"/>
        <v>2045</v>
      </c>
      <c r="AL8" s="332">
        <f t="shared" si="0"/>
        <v>2046</v>
      </c>
      <c r="AM8" s="332">
        <f t="shared" si="0"/>
        <v>2047</v>
      </c>
      <c r="AN8" s="332">
        <f t="shared" si="0"/>
        <v>2048</v>
      </c>
      <c r="AO8" s="332">
        <f t="shared" si="0"/>
        <v>2049</v>
      </c>
      <c r="AP8" s="332">
        <f t="shared" si="0"/>
        <v>2050</v>
      </c>
      <c r="AQ8" s="332">
        <f t="shared" si="0"/>
        <v>2051</v>
      </c>
      <c r="AR8" s="332">
        <f t="shared" si="0"/>
        <v>2052</v>
      </c>
      <c r="AS8" s="332">
        <f t="shared" si="0"/>
        <v>2053</v>
      </c>
      <c r="AT8" s="332">
        <f t="shared" si="0"/>
        <v>2054</v>
      </c>
      <c r="AU8" s="332">
        <f t="shared" si="0"/>
        <v>2055</v>
      </c>
      <c r="AV8" s="332">
        <f t="shared" si="0"/>
        <v>2056</v>
      </c>
      <c r="AW8" s="332">
        <f t="shared" si="0"/>
        <v>2057</v>
      </c>
      <c r="AX8" s="332">
        <f t="shared" si="0"/>
        <v>2058</v>
      </c>
      <c r="AY8" s="332">
        <f t="shared" si="0"/>
        <v>2059</v>
      </c>
      <c r="AZ8" s="332">
        <f t="shared" si="0"/>
        <v>2060</v>
      </c>
      <c r="BA8" s="332">
        <f t="shared" si="0"/>
        <v>2061</v>
      </c>
      <c r="BB8" s="332">
        <f t="shared" si="0"/>
        <v>2062</v>
      </c>
      <c r="BC8" s="332">
        <f t="shared" si="0"/>
        <v>2063</v>
      </c>
      <c r="BD8" s="332">
        <f t="shared" si="0"/>
        <v>2064</v>
      </c>
      <c r="BE8" s="332">
        <f t="shared" si="0"/>
        <v>2065</v>
      </c>
      <c r="BF8" s="332">
        <f t="shared" si="0"/>
        <v>2066</v>
      </c>
      <c r="BG8" s="332">
        <f t="shared" si="0"/>
        <v>2067</v>
      </c>
      <c r="BH8" s="332">
        <f t="shared" si="0"/>
        <v>2068</v>
      </c>
    </row>
    <row r="9" spans="2:61" x14ac:dyDescent="0.2">
      <c r="B9" s="316"/>
      <c r="C9" s="149" t="s">
        <v>66</v>
      </c>
      <c r="D9" s="150"/>
      <c r="E9" s="273"/>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row>
    <row r="10" spans="2:61" x14ac:dyDescent="0.2">
      <c r="B10" s="316"/>
      <c r="C10" s="123"/>
      <c r="D10" s="145" t="s">
        <v>73</v>
      </c>
      <c r="E10" s="273">
        <f t="shared" ref="E10:E32" si="1">SUM(F10:BH10)</f>
        <v>12478033.320000008</v>
      </c>
      <c r="F10" s="274">
        <v>12478033.320000008</v>
      </c>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row>
    <row r="11" spans="2:61" x14ac:dyDescent="0.2">
      <c r="B11" s="316"/>
      <c r="C11" s="123"/>
      <c r="D11" s="145" t="s">
        <v>167</v>
      </c>
      <c r="E11" s="273">
        <f>SUM(F11:BH11)</f>
        <v>0</v>
      </c>
      <c r="F11" s="274"/>
      <c r="G11" s="274"/>
      <c r="H11" s="274"/>
      <c r="I11" s="274"/>
      <c r="J11" s="274">
        <v>0</v>
      </c>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row>
    <row r="12" spans="2:61" x14ac:dyDescent="0.2">
      <c r="B12" s="316"/>
      <c r="C12" s="123"/>
      <c r="D12" s="145" t="s">
        <v>74</v>
      </c>
      <c r="E12" s="273">
        <f t="shared" si="1"/>
        <v>96512838.440000013</v>
      </c>
      <c r="F12" s="274">
        <v>90587142.539999992</v>
      </c>
      <c r="G12" s="274">
        <v>3134247.6699999995</v>
      </c>
      <c r="H12" s="274">
        <v>369061.76</v>
      </c>
      <c r="I12" s="274">
        <v>329404.58999999997</v>
      </c>
      <c r="J12" s="274">
        <v>320633.96999999997</v>
      </c>
      <c r="K12" s="274">
        <v>600049.99000000954</v>
      </c>
      <c r="L12" s="274">
        <v>3897.5300000000202</v>
      </c>
      <c r="M12" s="274">
        <v>508718.17</v>
      </c>
      <c r="N12" s="274">
        <v>659682.22000000009</v>
      </c>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row>
    <row r="13" spans="2:61" x14ac:dyDescent="0.2">
      <c r="B13" s="316"/>
      <c r="C13" s="123"/>
      <c r="D13" s="145" t="s">
        <v>124</v>
      </c>
      <c r="E13" s="273">
        <f t="shared" si="1"/>
        <v>0</v>
      </c>
      <c r="F13" s="274"/>
      <c r="G13" s="274"/>
      <c r="H13" s="274"/>
      <c r="I13" s="274"/>
      <c r="J13" s="274">
        <v>0</v>
      </c>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c r="BH13" s="274"/>
    </row>
    <row r="14" spans="2:61" x14ac:dyDescent="0.2">
      <c r="B14" s="316"/>
      <c r="C14" s="123"/>
      <c r="D14" s="145" t="s">
        <v>79</v>
      </c>
      <c r="E14" s="273">
        <f t="shared" si="1"/>
        <v>0</v>
      </c>
      <c r="F14" s="380"/>
      <c r="G14" s="380"/>
      <c r="H14" s="380"/>
      <c r="I14" s="380"/>
      <c r="J14" s="380">
        <v>0</v>
      </c>
      <c r="K14" s="378"/>
      <c r="L14" s="378"/>
      <c r="M14" s="378"/>
      <c r="N14" s="378"/>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row>
    <row r="15" spans="2:61" x14ac:dyDescent="0.2">
      <c r="B15" s="316"/>
      <c r="C15" s="123"/>
      <c r="D15" s="145" t="s">
        <v>318</v>
      </c>
      <c r="E15" s="273">
        <f t="shared" si="1"/>
        <v>0</v>
      </c>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row>
    <row r="16" spans="2:61" x14ac:dyDescent="0.2">
      <c r="B16" s="316"/>
      <c r="C16" s="123"/>
      <c r="D16" s="146" t="s">
        <v>75</v>
      </c>
      <c r="E16" s="273">
        <f>SUM(F16:BH16)</f>
        <v>108990871.76000002</v>
      </c>
      <c r="F16" s="275">
        <f>SUM(F9:F15)</f>
        <v>103065175.86</v>
      </c>
      <c r="G16" s="275">
        <f t="shared" ref="G16:BH16" si="2">SUM(G9:G15)</f>
        <v>3134247.6699999995</v>
      </c>
      <c r="H16" s="275">
        <f t="shared" si="2"/>
        <v>369061.76</v>
      </c>
      <c r="I16" s="275">
        <f t="shared" si="2"/>
        <v>329404.58999999997</v>
      </c>
      <c r="J16" s="275">
        <f t="shared" si="2"/>
        <v>320633.96999999997</v>
      </c>
      <c r="K16" s="275">
        <f t="shared" si="2"/>
        <v>600049.99000000954</v>
      </c>
      <c r="L16" s="275">
        <f t="shared" si="2"/>
        <v>3897.5300000000202</v>
      </c>
      <c r="M16" s="275">
        <f t="shared" si="2"/>
        <v>508718.17</v>
      </c>
      <c r="N16" s="275">
        <f t="shared" si="2"/>
        <v>659682.22000000009</v>
      </c>
      <c r="O16" s="275">
        <f t="shared" si="2"/>
        <v>0</v>
      </c>
      <c r="P16" s="275">
        <f t="shared" si="2"/>
        <v>0</v>
      </c>
      <c r="Q16" s="275">
        <f t="shared" si="2"/>
        <v>0</v>
      </c>
      <c r="R16" s="275">
        <f t="shared" si="2"/>
        <v>0</v>
      </c>
      <c r="S16" s="275">
        <f t="shared" si="2"/>
        <v>0</v>
      </c>
      <c r="T16" s="275">
        <f t="shared" si="2"/>
        <v>0</v>
      </c>
      <c r="U16" s="275">
        <f t="shared" si="2"/>
        <v>0</v>
      </c>
      <c r="V16" s="275">
        <f t="shared" si="2"/>
        <v>0</v>
      </c>
      <c r="W16" s="275">
        <f t="shared" si="2"/>
        <v>0</v>
      </c>
      <c r="X16" s="275">
        <f t="shared" si="2"/>
        <v>0</v>
      </c>
      <c r="Y16" s="275">
        <f t="shared" si="2"/>
        <v>0</v>
      </c>
      <c r="Z16" s="275">
        <f t="shared" si="2"/>
        <v>0</v>
      </c>
      <c r="AA16" s="275">
        <f t="shared" si="2"/>
        <v>0</v>
      </c>
      <c r="AB16" s="275">
        <f t="shared" si="2"/>
        <v>0</v>
      </c>
      <c r="AC16" s="275">
        <f t="shared" si="2"/>
        <v>0</v>
      </c>
      <c r="AD16" s="275">
        <f t="shared" si="2"/>
        <v>0</v>
      </c>
      <c r="AE16" s="275">
        <f t="shared" si="2"/>
        <v>0</v>
      </c>
      <c r="AF16" s="275">
        <f t="shared" si="2"/>
        <v>0</v>
      </c>
      <c r="AG16" s="275">
        <f t="shared" si="2"/>
        <v>0</v>
      </c>
      <c r="AH16" s="275">
        <f t="shared" si="2"/>
        <v>0</v>
      </c>
      <c r="AI16" s="275">
        <f t="shared" si="2"/>
        <v>0</v>
      </c>
      <c r="AJ16" s="275">
        <f t="shared" si="2"/>
        <v>0</v>
      </c>
      <c r="AK16" s="275">
        <f t="shared" si="2"/>
        <v>0</v>
      </c>
      <c r="AL16" s="275">
        <f t="shared" si="2"/>
        <v>0</v>
      </c>
      <c r="AM16" s="275">
        <f t="shared" si="2"/>
        <v>0</v>
      </c>
      <c r="AN16" s="275">
        <f t="shared" si="2"/>
        <v>0</v>
      </c>
      <c r="AO16" s="275">
        <f t="shared" si="2"/>
        <v>0</v>
      </c>
      <c r="AP16" s="275">
        <f t="shared" si="2"/>
        <v>0</v>
      </c>
      <c r="AQ16" s="275">
        <f t="shared" si="2"/>
        <v>0</v>
      </c>
      <c r="AR16" s="275">
        <f t="shared" si="2"/>
        <v>0</v>
      </c>
      <c r="AS16" s="275">
        <f t="shared" si="2"/>
        <v>0</v>
      </c>
      <c r="AT16" s="275">
        <f t="shared" si="2"/>
        <v>0</v>
      </c>
      <c r="AU16" s="275">
        <f t="shared" si="2"/>
        <v>0</v>
      </c>
      <c r="AV16" s="275">
        <f t="shared" si="2"/>
        <v>0</v>
      </c>
      <c r="AW16" s="275">
        <f t="shared" si="2"/>
        <v>0</v>
      </c>
      <c r="AX16" s="275">
        <f t="shared" si="2"/>
        <v>0</v>
      </c>
      <c r="AY16" s="275">
        <f t="shared" si="2"/>
        <v>0</v>
      </c>
      <c r="AZ16" s="275">
        <f t="shared" si="2"/>
        <v>0</v>
      </c>
      <c r="BA16" s="275">
        <f t="shared" si="2"/>
        <v>0</v>
      </c>
      <c r="BB16" s="275">
        <f t="shared" si="2"/>
        <v>0</v>
      </c>
      <c r="BC16" s="275">
        <f t="shared" si="2"/>
        <v>0</v>
      </c>
      <c r="BD16" s="275">
        <f t="shared" si="2"/>
        <v>0</v>
      </c>
      <c r="BE16" s="275">
        <f t="shared" si="2"/>
        <v>0</v>
      </c>
      <c r="BF16" s="275">
        <f t="shared" si="2"/>
        <v>0</v>
      </c>
      <c r="BG16" s="275">
        <f t="shared" si="2"/>
        <v>0</v>
      </c>
      <c r="BH16" s="275">
        <f t="shared" si="2"/>
        <v>0</v>
      </c>
    </row>
    <row r="17" spans="2:60" x14ac:dyDescent="0.2">
      <c r="B17" s="316"/>
      <c r="C17" s="149" t="s">
        <v>163</v>
      </c>
      <c r="D17" s="150"/>
      <c r="E17" s="273"/>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row>
    <row r="18" spans="2:60" ht="25.5" x14ac:dyDescent="0.2">
      <c r="B18" s="316"/>
      <c r="C18" s="123"/>
      <c r="D18" s="145" t="s">
        <v>327</v>
      </c>
      <c r="E18" s="273">
        <f t="shared" si="1"/>
        <v>0</v>
      </c>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4"/>
      <c r="BA18" s="274"/>
      <c r="BB18" s="274"/>
      <c r="BC18" s="274"/>
      <c r="BD18" s="274"/>
      <c r="BE18" s="274"/>
      <c r="BF18" s="274"/>
      <c r="BG18" s="274"/>
      <c r="BH18" s="274"/>
    </row>
    <row r="19" spans="2:60" x14ac:dyDescent="0.2">
      <c r="B19" s="316"/>
      <c r="C19" s="123"/>
      <c r="D19" s="145" t="s">
        <v>74</v>
      </c>
      <c r="E19" s="273">
        <f t="shared" si="1"/>
        <v>0</v>
      </c>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c r="BC19" s="274"/>
      <c r="BD19" s="274"/>
      <c r="BE19" s="274"/>
      <c r="BF19" s="274"/>
      <c r="BG19" s="274"/>
      <c r="BH19" s="274"/>
    </row>
    <row r="20" spans="2:60" x14ac:dyDescent="0.2">
      <c r="B20" s="316"/>
      <c r="C20" s="123"/>
      <c r="D20" s="145" t="s">
        <v>124</v>
      </c>
      <c r="E20" s="273">
        <f t="shared" si="1"/>
        <v>0</v>
      </c>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row>
    <row r="21" spans="2:60" x14ac:dyDescent="0.2">
      <c r="B21" s="316"/>
      <c r="C21" s="123"/>
      <c r="D21" s="145" t="s">
        <v>79</v>
      </c>
      <c r="E21" s="273">
        <f t="shared" si="1"/>
        <v>0</v>
      </c>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row>
    <row r="22" spans="2:60" x14ac:dyDescent="0.2">
      <c r="B22" s="316"/>
      <c r="C22" s="123"/>
      <c r="D22" s="145" t="s">
        <v>318</v>
      </c>
      <c r="E22" s="273">
        <f t="shared" si="1"/>
        <v>0</v>
      </c>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c r="BC22" s="274"/>
      <c r="BD22" s="274"/>
      <c r="BE22" s="274"/>
      <c r="BF22" s="274"/>
      <c r="BG22" s="274"/>
      <c r="BH22" s="274"/>
    </row>
    <row r="23" spans="2:60" x14ac:dyDescent="0.2">
      <c r="B23" s="316"/>
      <c r="C23" s="123"/>
      <c r="D23" s="146" t="s">
        <v>75</v>
      </c>
      <c r="E23" s="273">
        <f>SUM(F23:BH23)</f>
        <v>0</v>
      </c>
      <c r="F23" s="275">
        <f>SUM(F18:F22)</f>
        <v>0</v>
      </c>
      <c r="G23" s="275">
        <f t="shared" ref="G23:BH23" si="3">SUM(G18:G22)</f>
        <v>0</v>
      </c>
      <c r="H23" s="275">
        <f t="shared" si="3"/>
        <v>0</v>
      </c>
      <c r="I23" s="275">
        <f t="shared" si="3"/>
        <v>0</v>
      </c>
      <c r="J23" s="275">
        <f t="shared" si="3"/>
        <v>0</v>
      </c>
      <c r="K23" s="275">
        <f t="shared" si="3"/>
        <v>0</v>
      </c>
      <c r="L23" s="275">
        <f t="shared" si="3"/>
        <v>0</v>
      </c>
      <c r="M23" s="275">
        <f t="shared" si="3"/>
        <v>0</v>
      </c>
      <c r="N23" s="275">
        <f t="shared" si="3"/>
        <v>0</v>
      </c>
      <c r="O23" s="275">
        <f t="shared" si="3"/>
        <v>0</v>
      </c>
      <c r="P23" s="275">
        <f t="shared" si="3"/>
        <v>0</v>
      </c>
      <c r="Q23" s="275">
        <f t="shared" si="3"/>
        <v>0</v>
      </c>
      <c r="R23" s="275">
        <f t="shared" si="3"/>
        <v>0</v>
      </c>
      <c r="S23" s="275">
        <f t="shared" si="3"/>
        <v>0</v>
      </c>
      <c r="T23" s="275">
        <f t="shared" si="3"/>
        <v>0</v>
      </c>
      <c r="U23" s="275">
        <f t="shared" si="3"/>
        <v>0</v>
      </c>
      <c r="V23" s="275">
        <f t="shared" si="3"/>
        <v>0</v>
      </c>
      <c r="W23" s="275">
        <f t="shared" si="3"/>
        <v>0</v>
      </c>
      <c r="X23" s="275">
        <f t="shared" si="3"/>
        <v>0</v>
      </c>
      <c r="Y23" s="275">
        <f t="shared" si="3"/>
        <v>0</v>
      </c>
      <c r="Z23" s="275">
        <f t="shared" si="3"/>
        <v>0</v>
      </c>
      <c r="AA23" s="275">
        <f t="shared" si="3"/>
        <v>0</v>
      </c>
      <c r="AB23" s="275">
        <f t="shared" si="3"/>
        <v>0</v>
      </c>
      <c r="AC23" s="275">
        <f t="shared" si="3"/>
        <v>0</v>
      </c>
      <c r="AD23" s="275">
        <f t="shared" si="3"/>
        <v>0</v>
      </c>
      <c r="AE23" s="275">
        <f t="shared" si="3"/>
        <v>0</v>
      </c>
      <c r="AF23" s="275">
        <f t="shared" si="3"/>
        <v>0</v>
      </c>
      <c r="AG23" s="275">
        <f t="shared" si="3"/>
        <v>0</v>
      </c>
      <c r="AH23" s="275">
        <f t="shared" si="3"/>
        <v>0</v>
      </c>
      <c r="AI23" s="275">
        <f t="shared" si="3"/>
        <v>0</v>
      </c>
      <c r="AJ23" s="275">
        <f t="shared" si="3"/>
        <v>0</v>
      </c>
      <c r="AK23" s="275">
        <f t="shared" si="3"/>
        <v>0</v>
      </c>
      <c r="AL23" s="275">
        <f t="shared" si="3"/>
        <v>0</v>
      </c>
      <c r="AM23" s="275">
        <f t="shared" si="3"/>
        <v>0</v>
      </c>
      <c r="AN23" s="275">
        <f t="shared" si="3"/>
        <v>0</v>
      </c>
      <c r="AO23" s="275">
        <f t="shared" si="3"/>
        <v>0</v>
      </c>
      <c r="AP23" s="275">
        <f t="shared" si="3"/>
        <v>0</v>
      </c>
      <c r="AQ23" s="275">
        <f t="shared" si="3"/>
        <v>0</v>
      </c>
      <c r="AR23" s="275">
        <f t="shared" si="3"/>
        <v>0</v>
      </c>
      <c r="AS23" s="275">
        <f t="shared" si="3"/>
        <v>0</v>
      </c>
      <c r="AT23" s="275">
        <f t="shared" si="3"/>
        <v>0</v>
      </c>
      <c r="AU23" s="275">
        <f t="shared" si="3"/>
        <v>0</v>
      </c>
      <c r="AV23" s="275">
        <f t="shared" si="3"/>
        <v>0</v>
      </c>
      <c r="AW23" s="275">
        <f t="shared" si="3"/>
        <v>0</v>
      </c>
      <c r="AX23" s="275">
        <f t="shared" si="3"/>
        <v>0</v>
      </c>
      <c r="AY23" s="275">
        <f t="shared" si="3"/>
        <v>0</v>
      </c>
      <c r="AZ23" s="275">
        <f t="shared" si="3"/>
        <v>0</v>
      </c>
      <c r="BA23" s="275">
        <f t="shared" si="3"/>
        <v>0</v>
      </c>
      <c r="BB23" s="275">
        <f t="shared" si="3"/>
        <v>0</v>
      </c>
      <c r="BC23" s="275">
        <f t="shared" si="3"/>
        <v>0</v>
      </c>
      <c r="BD23" s="275">
        <f t="shared" si="3"/>
        <v>0</v>
      </c>
      <c r="BE23" s="275">
        <f t="shared" si="3"/>
        <v>0</v>
      </c>
      <c r="BF23" s="275">
        <f t="shared" si="3"/>
        <v>0</v>
      </c>
      <c r="BG23" s="275">
        <f t="shared" si="3"/>
        <v>0</v>
      </c>
      <c r="BH23" s="275">
        <f t="shared" si="3"/>
        <v>0</v>
      </c>
    </row>
    <row r="24" spans="2:60" x14ac:dyDescent="0.2">
      <c r="B24" s="316"/>
      <c r="C24" s="123"/>
      <c r="D24" s="146" t="s">
        <v>96</v>
      </c>
      <c r="E24" s="273">
        <f>E16+E23</f>
        <v>108990871.76000002</v>
      </c>
      <c r="F24" s="273">
        <f t="shared" ref="F24:BH24" si="4">F16+F23</f>
        <v>103065175.86</v>
      </c>
      <c r="G24" s="273">
        <f t="shared" si="4"/>
        <v>3134247.6699999995</v>
      </c>
      <c r="H24" s="273">
        <f t="shared" si="4"/>
        <v>369061.76</v>
      </c>
      <c r="I24" s="273">
        <f t="shared" si="4"/>
        <v>329404.58999999997</v>
      </c>
      <c r="J24" s="273">
        <f t="shared" si="4"/>
        <v>320633.96999999997</v>
      </c>
      <c r="K24" s="273">
        <f t="shared" si="4"/>
        <v>600049.99000000954</v>
      </c>
      <c r="L24" s="273">
        <f t="shared" si="4"/>
        <v>3897.5300000000202</v>
      </c>
      <c r="M24" s="273">
        <f t="shared" si="4"/>
        <v>508718.17</v>
      </c>
      <c r="N24" s="273">
        <f t="shared" si="4"/>
        <v>659682.22000000009</v>
      </c>
      <c r="O24" s="273">
        <f t="shared" si="4"/>
        <v>0</v>
      </c>
      <c r="P24" s="273">
        <f t="shared" si="4"/>
        <v>0</v>
      </c>
      <c r="Q24" s="273">
        <f t="shared" si="4"/>
        <v>0</v>
      </c>
      <c r="R24" s="273">
        <f t="shared" si="4"/>
        <v>0</v>
      </c>
      <c r="S24" s="273">
        <f t="shared" si="4"/>
        <v>0</v>
      </c>
      <c r="T24" s="273">
        <f t="shared" si="4"/>
        <v>0</v>
      </c>
      <c r="U24" s="273">
        <f t="shared" si="4"/>
        <v>0</v>
      </c>
      <c r="V24" s="273">
        <f t="shared" si="4"/>
        <v>0</v>
      </c>
      <c r="W24" s="273">
        <f t="shared" si="4"/>
        <v>0</v>
      </c>
      <c r="X24" s="273">
        <f t="shared" si="4"/>
        <v>0</v>
      </c>
      <c r="Y24" s="273">
        <f t="shared" si="4"/>
        <v>0</v>
      </c>
      <c r="Z24" s="273">
        <f t="shared" si="4"/>
        <v>0</v>
      </c>
      <c r="AA24" s="273">
        <f t="shared" si="4"/>
        <v>0</v>
      </c>
      <c r="AB24" s="273">
        <f t="shared" si="4"/>
        <v>0</v>
      </c>
      <c r="AC24" s="273">
        <f t="shared" si="4"/>
        <v>0</v>
      </c>
      <c r="AD24" s="273">
        <f t="shared" si="4"/>
        <v>0</v>
      </c>
      <c r="AE24" s="273">
        <f t="shared" si="4"/>
        <v>0</v>
      </c>
      <c r="AF24" s="273">
        <f t="shared" si="4"/>
        <v>0</v>
      </c>
      <c r="AG24" s="273">
        <f t="shared" si="4"/>
        <v>0</v>
      </c>
      <c r="AH24" s="273">
        <f t="shared" si="4"/>
        <v>0</v>
      </c>
      <c r="AI24" s="273">
        <f t="shared" si="4"/>
        <v>0</v>
      </c>
      <c r="AJ24" s="273">
        <f t="shared" si="4"/>
        <v>0</v>
      </c>
      <c r="AK24" s="273">
        <f t="shared" si="4"/>
        <v>0</v>
      </c>
      <c r="AL24" s="273">
        <f t="shared" si="4"/>
        <v>0</v>
      </c>
      <c r="AM24" s="273">
        <f t="shared" si="4"/>
        <v>0</v>
      </c>
      <c r="AN24" s="273">
        <f t="shared" si="4"/>
        <v>0</v>
      </c>
      <c r="AO24" s="273">
        <f t="shared" si="4"/>
        <v>0</v>
      </c>
      <c r="AP24" s="273">
        <f t="shared" si="4"/>
        <v>0</v>
      </c>
      <c r="AQ24" s="273">
        <f t="shared" si="4"/>
        <v>0</v>
      </c>
      <c r="AR24" s="273">
        <f t="shared" si="4"/>
        <v>0</v>
      </c>
      <c r="AS24" s="273">
        <f t="shared" si="4"/>
        <v>0</v>
      </c>
      <c r="AT24" s="273">
        <f t="shared" si="4"/>
        <v>0</v>
      </c>
      <c r="AU24" s="273">
        <f t="shared" si="4"/>
        <v>0</v>
      </c>
      <c r="AV24" s="273">
        <f t="shared" si="4"/>
        <v>0</v>
      </c>
      <c r="AW24" s="273">
        <f t="shared" si="4"/>
        <v>0</v>
      </c>
      <c r="AX24" s="273">
        <f t="shared" si="4"/>
        <v>0</v>
      </c>
      <c r="AY24" s="273">
        <f t="shared" si="4"/>
        <v>0</v>
      </c>
      <c r="AZ24" s="273">
        <f t="shared" si="4"/>
        <v>0</v>
      </c>
      <c r="BA24" s="273">
        <f t="shared" si="4"/>
        <v>0</v>
      </c>
      <c r="BB24" s="273">
        <f t="shared" si="4"/>
        <v>0</v>
      </c>
      <c r="BC24" s="273">
        <f t="shared" si="4"/>
        <v>0</v>
      </c>
      <c r="BD24" s="273">
        <f t="shared" si="4"/>
        <v>0</v>
      </c>
      <c r="BE24" s="273">
        <f t="shared" si="4"/>
        <v>0</v>
      </c>
      <c r="BF24" s="273">
        <f t="shared" si="4"/>
        <v>0</v>
      </c>
      <c r="BG24" s="273">
        <f t="shared" si="4"/>
        <v>0</v>
      </c>
      <c r="BH24" s="273">
        <f t="shared" si="4"/>
        <v>0</v>
      </c>
    </row>
    <row r="25" spans="2:60" x14ac:dyDescent="0.2">
      <c r="B25" s="316"/>
      <c r="C25" s="149" t="s">
        <v>204</v>
      </c>
      <c r="D25" s="150"/>
      <c r="E25" s="273"/>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row>
    <row r="26" spans="2:60" x14ac:dyDescent="0.2">
      <c r="B26" s="316"/>
      <c r="C26" s="123"/>
      <c r="D26" s="147" t="s">
        <v>117</v>
      </c>
      <c r="E26" s="273">
        <f t="shared" si="1"/>
        <v>140346170.17000002</v>
      </c>
      <c r="F26" s="274">
        <v>5538444.9000000013</v>
      </c>
      <c r="G26" s="274">
        <v>18931797.359999999</v>
      </c>
      <c r="H26" s="274">
        <v>16075504.67</v>
      </c>
      <c r="I26" s="274">
        <v>16375913.249999998</v>
      </c>
      <c r="J26" s="274">
        <v>16993603.150000002</v>
      </c>
      <c r="K26" s="274">
        <v>16620047.25</v>
      </c>
      <c r="L26" s="274">
        <v>16691145.32</v>
      </c>
      <c r="M26" s="274">
        <v>16503358.200000001</v>
      </c>
      <c r="N26" s="274">
        <v>16616356.07</v>
      </c>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row>
    <row r="27" spans="2:60" x14ac:dyDescent="0.2">
      <c r="B27" s="316"/>
      <c r="C27" s="123"/>
      <c r="D27" s="147" t="s">
        <v>118</v>
      </c>
      <c r="E27" s="273">
        <f t="shared" si="1"/>
        <v>-54982396.450000003</v>
      </c>
      <c r="F27" s="274">
        <v>-5265543.8699999992</v>
      </c>
      <c r="G27" s="274">
        <v>-7642530.1899999995</v>
      </c>
      <c r="H27" s="274">
        <v>-6531160.4199999999</v>
      </c>
      <c r="I27" s="274">
        <v>-6998329.3000000007</v>
      </c>
      <c r="J27" s="274">
        <v>-5305480.9799999995</v>
      </c>
      <c r="K27" s="274">
        <v>-5431865.5199999996</v>
      </c>
      <c r="L27" s="274">
        <v>-6336836.5599999996</v>
      </c>
      <c r="M27" s="274">
        <v>-5915450.8299999991</v>
      </c>
      <c r="N27" s="274">
        <v>-5555198.7799999993</v>
      </c>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row>
    <row r="28" spans="2:60" x14ac:dyDescent="0.2">
      <c r="B28" s="316"/>
      <c r="C28" s="123"/>
      <c r="D28" s="147" t="s">
        <v>119</v>
      </c>
      <c r="E28" s="273">
        <f t="shared" si="1"/>
        <v>-34266452.310000002</v>
      </c>
      <c r="F28" s="274">
        <v>-68950.490000000005</v>
      </c>
      <c r="G28" s="274">
        <v>-1823378.0099999998</v>
      </c>
      <c r="H28" s="274">
        <v>-1114618.4099999997</v>
      </c>
      <c r="I28" s="274">
        <v>-1120782.06</v>
      </c>
      <c r="J28" s="274">
        <v>1987260.9900000002</v>
      </c>
      <c r="K28" s="274">
        <v>-3318528.4400000004</v>
      </c>
      <c r="L28" s="274">
        <v>-3091116.53</v>
      </c>
      <c r="M28" s="274">
        <v>-12078052.84</v>
      </c>
      <c r="N28" s="274">
        <v>-13638286.52</v>
      </c>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274"/>
      <c r="AZ28" s="274"/>
      <c r="BA28" s="274"/>
      <c r="BB28" s="274"/>
      <c r="BC28" s="274"/>
      <c r="BD28" s="274"/>
      <c r="BE28" s="274"/>
      <c r="BF28" s="274"/>
      <c r="BG28" s="274"/>
      <c r="BH28" s="274"/>
    </row>
    <row r="29" spans="2:60" x14ac:dyDescent="0.2">
      <c r="B29" s="316"/>
      <c r="C29" s="123"/>
      <c r="D29" s="147" t="s">
        <v>319</v>
      </c>
      <c r="E29" s="273">
        <f t="shared" si="1"/>
        <v>0</v>
      </c>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row>
    <row r="30" spans="2:60" x14ac:dyDescent="0.2">
      <c r="B30" s="316"/>
      <c r="C30" s="123"/>
      <c r="D30" s="147" t="s">
        <v>165</v>
      </c>
      <c r="E30" s="273">
        <f t="shared" si="1"/>
        <v>-87281720</v>
      </c>
      <c r="F30" s="274">
        <v>0</v>
      </c>
      <c r="G30" s="274">
        <v>-10910215</v>
      </c>
      <c r="H30" s="274">
        <v>-10910215</v>
      </c>
      <c r="I30" s="274">
        <v>-10910215</v>
      </c>
      <c r="J30" s="274">
        <v>-10910215</v>
      </c>
      <c r="K30" s="274">
        <v>-10910215</v>
      </c>
      <c r="L30" s="274">
        <v>-10910215</v>
      </c>
      <c r="M30" s="274">
        <v>-10910215</v>
      </c>
      <c r="N30" s="274">
        <v>-10910215</v>
      </c>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row>
    <row r="31" spans="2:60" x14ac:dyDescent="0.2">
      <c r="B31" s="316"/>
      <c r="C31" s="123"/>
      <c r="D31" s="146" t="s">
        <v>166</v>
      </c>
      <c r="E31" s="273">
        <f t="shared" si="1"/>
        <v>-36184398.589999996</v>
      </c>
      <c r="F31" s="275">
        <f>SUM(F26:F30)</f>
        <v>203950.54000000213</v>
      </c>
      <c r="G31" s="275">
        <f t="shared" ref="G31:BH31" si="5">SUM(G26:G30)</f>
        <v>-1444325.8399999999</v>
      </c>
      <c r="H31" s="275">
        <f t="shared" si="5"/>
        <v>-2480489.16</v>
      </c>
      <c r="I31" s="275">
        <f t="shared" si="5"/>
        <v>-2653413.1100000031</v>
      </c>
      <c r="J31" s="275">
        <f t="shared" si="5"/>
        <v>2765168.160000002</v>
      </c>
      <c r="K31" s="275">
        <f t="shared" si="5"/>
        <v>-3040561.71</v>
      </c>
      <c r="L31" s="275">
        <f t="shared" si="5"/>
        <v>-3647022.7699999977</v>
      </c>
      <c r="M31" s="275">
        <f t="shared" si="5"/>
        <v>-12400360.469999999</v>
      </c>
      <c r="N31" s="275">
        <f t="shared" si="5"/>
        <v>-13487344.229999999</v>
      </c>
      <c r="O31" s="275">
        <f t="shared" si="5"/>
        <v>0</v>
      </c>
      <c r="P31" s="275">
        <f t="shared" si="5"/>
        <v>0</v>
      </c>
      <c r="Q31" s="275">
        <f t="shared" si="5"/>
        <v>0</v>
      </c>
      <c r="R31" s="275">
        <f t="shared" si="5"/>
        <v>0</v>
      </c>
      <c r="S31" s="275">
        <f t="shared" si="5"/>
        <v>0</v>
      </c>
      <c r="T31" s="275">
        <f t="shared" si="5"/>
        <v>0</v>
      </c>
      <c r="U31" s="275">
        <f t="shared" si="5"/>
        <v>0</v>
      </c>
      <c r="V31" s="275">
        <f t="shared" si="5"/>
        <v>0</v>
      </c>
      <c r="W31" s="275">
        <f t="shared" si="5"/>
        <v>0</v>
      </c>
      <c r="X31" s="275">
        <f t="shared" si="5"/>
        <v>0</v>
      </c>
      <c r="Y31" s="275">
        <f t="shared" si="5"/>
        <v>0</v>
      </c>
      <c r="Z31" s="275">
        <f t="shared" si="5"/>
        <v>0</v>
      </c>
      <c r="AA31" s="275">
        <f t="shared" si="5"/>
        <v>0</v>
      </c>
      <c r="AB31" s="275">
        <f t="shared" si="5"/>
        <v>0</v>
      </c>
      <c r="AC31" s="275">
        <f t="shared" si="5"/>
        <v>0</v>
      </c>
      <c r="AD31" s="275">
        <f t="shared" si="5"/>
        <v>0</v>
      </c>
      <c r="AE31" s="275">
        <f t="shared" si="5"/>
        <v>0</v>
      </c>
      <c r="AF31" s="275">
        <f t="shared" si="5"/>
        <v>0</v>
      </c>
      <c r="AG31" s="275">
        <f t="shared" si="5"/>
        <v>0</v>
      </c>
      <c r="AH31" s="275">
        <f t="shared" si="5"/>
        <v>0</v>
      </c>
      <c r="AI31" s="275">
        <f t="shared" si="5"/>
        <v>0</v>
      </c>
      <c r="AJ31" s="275">
        <f t="shared" si="5"/>
        <v>0</v>
      </c>
      <c r="AK31" s="275">
        <f t="shared" si="5"/>
        <v>0</v>
      </c>
      <c r="AL31" s="275">
        <f t="shared" si="5"/>
        <v>0</v>
      </c>
      <c r="AM31" s="275">
        <f t="shared" si="5"/>
        <v>0</v>
      </c>
      <c r="AN31" s="275">
        <f t="shared" si="5"/>
        <v>0</v>
      </c>
      <c r="AO31" s="275">
        <f t="shared" si="5"/>
        <v>0</v>
      </c>
      <c r="AP31" s="275">
        <f t="shared" si="5"/>
        <v>0</v>
      </c>
      <c r="AQ31" s="275">
        <f t="shared" si="5"/>
        <v>0</v>
      </c>
      <c r="AR31" s="275">
        <f t="shared" si="5"/>
        <v>0</v>
      </c>
      <c r="AS31" s="275">
        <f t="shared" si="5"/>
        <v>0</v>
      </c>
      <c r="AT31" s="275">
        <f t="shared" si="5"/>
        <v>0</v>
      </c>
      <c r="AU31" s="275">
        <f t="shared" si="5"/>
        <v>0</v>
      </c>
      <c r="AV31" s="275">
        <f t="shared" si="5"/>
        <v>0</v>
      </c>
      <c r="AW31" s="275">
        <f t="shared" si="5"/>
        <v>0</v>
      </c>
      <c r="AX31" s="275">
        <f t="shared" si="5"/>
        <v>0</v>
      </c>
      <c r="AY31" s="275">
        <f t="shared" si="5"/>
        <v>0</v>
      </c>
      <c r="AZ31" s="275">
        <f t="shared" si="5"/>
        <v>0</v>
      </c>
      <c r="BA31" s="275">
        <f t="shared" si="5"/>
        <v>0</v>
      </c>
      <c r="BB31" s="275">
        <f t="shared" si="5"/>
        <v>0</v>
      </c>
      <c r="BC31" s="275">
        <f t="shared" si="5"/>
        <v>0</v>
      </c>
      <c r="BD31" s="275">
        <f t="shared" si="5"/>
        <v>0</v>
      </c>
      <c r="BE31" s="275">
        <f t="shared" si="5"/>
        <v>0</v>
      </c>
      <c r="BF31" s="275">
        <f t="shared" si="5"/>
        <v>0</v>
      </c>
      <c r="BG31" s="275">
        <f t="shared" si="5"/>
        <v>0</v>
      </c>
      <c r="BH31" s="275">
        <f t="shared" si="5"/>
        <v>0</v>
      </c>
    </row>
    <row r="32" spans="2:60" ht="15.75" x14ac:dyDescent="0.2">
      <c r="B32" s="316"/>
      <c r="C32" s="36"/>
      <c r="D32" s="52" t="s">
        <v>205</v>
      </c>
      <c r="E32" s="273">
        <f t="shared" si="1"/>
        <v>145175270.34999999</v>
      </c>
      <c r="F32" s="275">
        <f>F16+F23-F31</f>
        <v>102861225.31999999</v>
      </c>
      <c r="G32" s="275">
        <f t="shared" ref="G32:BH32" si="6">G16+G23-G31</f>
        <v>4578573.51</v>
      </c>
      <c r="H32" s="275">
        <f t="shared" si="6"/>
        <v>2849550.92</v>
      </c>
      <c r="I32" s="275">
        <f t="shared" si="6"/>
        <v>2982817.700000003</v>
      </c>
      <c r="J32" s="275">
        <f t="shared" si="6"/>
        <v>-2444534.1900000023</v>
      </c>
      <c r="K32" s="275">
        <f t="shared" si="6"/>
        <v>3640611.7000000095</v>
      </c>
      <c r="L32" s="275">
        <f t="shared" si="6"/>
        <v>3650920.2999999975</v>
      </c>
      <c r="M32" s="275">
        <f t="shared" si="6"/>
        <v>12909078.639999999</v>
      </c>
      <c r="N32" s="275">
        <f t="shared" si="6"/>
        <v>14147026.449999999</v>
      </c>
      <c r="O32" s="275">
        <f t="shared" si="6"/>
        <v>0</v>
      </c>
      <c r="P32" s="275">
        <f t="shared" si="6"/>
        <v>0</v>
      </c>
      <c r="Q32" s="275">
        <f t="shared" si="6"/>
        <v>0</v>
      </c>
      <c r="R32" s="275">
        <f t="shared" si="6"/>
        <v>0</v>
      </c>
      <c r="S32" s="275">
        <f t="shared" si="6"/>
        <v>0</v>
      </c>
      <c r="T32" s="275">
        <f t="shared" si="6"/>
        <v>0</v>
      </c>
      <c r="U32" s="275">
        <f t="shared" si="6"/>
        <v>0</v>
      </c>
      <c r="V32" s="275">
        <f t="shared" si="6"/>
        <v>0</v>
      </c>
      <c r="W32" s="275">
        <f t="shared" si="6"/>
        <v>0</v>
      </c>
      <c r="X32" s="275">
        <f t="shared" si="6"/>
        <v>0</v>
      </c>
      <c r="Y32" s="275">
        <f t="shared" si="6"/>
        <v>0</v>
      </c>
      <c r="Z32" s="275">
        <f t="shared" si="6"/>
        <v>0</v>
      </c>
      <c r="AA32" s="275">
        <f t="shared" si="6"/>
        <v>0</v>
      </c>
      <c r="AB32" s="275">
        <f t="shared" si="6"/>
        <v>0</v>
      </c>
      <c r="AC32" s="275">
        <f t="shared" si="6"/>
        <v>0</v>
      </c>
      <c r="AD32" s="275">
        <f t="shared" si="6"/>
        <v>0</v>
      </c>
      <c r="AE32" s="275">
        <f t="shared" si="6"/>
        <v>0</v>
      </c>
      <c r="AF32" s="275">
        <f t="shared" si="6"/>
        <v>0</v>
      </c>
      <c r="AG32" s="275">
        <f t="shared" si="6"/>
        <v>0</v>
      </c>
      <c r="AH32" s="275">
        <f t="shared" si="6"/>
        <v>0</v>
      </c>
      <c r="AI32" s="275">
        <f t="shared" si="6"/>
        <v>0</v>
      </c>
      <c r="AJ32" s="275">
        <f t="shared" si="6"/>
        <v>0</v>
      </c>
      <c r="AK32" s="275">
        <f t="shared" si="6"/>
        <v>0</v>
      </c>
      <c r="AL32" s="275">
        <f t="shared" si="6"/>
        <v>0</v>
      </c>
      <c r="AM32" s="275">
        <f t="shared" si="6"/>
        <v>0</v>
      </c>
      <c r="AN32" s="275">
        <f t="shared" si="6"/>
        <v>0</v>
      </c>
      <c r="AO32" s="275">
        <f t="shared" si="6"/>
        <v>0</v>
      </c>
      <c r="AP32" s="275">
        <f t="shared" si="6"/>
        <v>0</v>
      </c>
      <c r="AQ32" s="275">
        <f t="shared" si="6"/>
        <v>0</v>
      </c>
      <c r="AR32" s="275">
        <f t="shared" si="6"/>
        <v>0</v>
      </c>
      <c r="AS32" s="275">
        <f t="shared" si="6"/>
        <v>0</v>
      </c>
      <c r="AT32" s="275">
        <f t="shared" si="6"/>
        <v>0</v>
      </c>
      <c r="AU32" s="275">
        <f t="shared" si="6"/>
        <v>0</v>
      </c>
      <c r="AV32" s="275">
        <f t="shared" si="6"/>
        <v>0</v>
      </c>
      <c r="AW32" s="275">
        <f t="shared" si="6"/>
        <v>0</v>
      </c>
      <c r="AX32" s="275">
        <f t="shared" si="6"/>
        <v>0</v>
      </c>
      <c r="AY32" s="275">
        <f t="shared" si="6"/>
        <v>0</v>
      </c>
      <c r="AZ32" s="275">
        <f t="shared" si="6"/>
        <v>0</v>
      </c>
      <c r="BA32" s="275">
        <f t="shared" si="6"/>
        <v>0</v>
      </c>
      <c r="BB32" s="275">
        <f t="shared" si="6"/>
        <v>0</v>
      </c>
      <c r="BC32" s="275">
        <f t="shared" si="6"/>
        <v>0</v>
      </c>
      <c r="BD32" s="275">
        <f t="shared" si="6"/>
        <v>0</v>
      </c>
      <c r="BE32" s="275">
        <f t="shared" si="6"/>
        <v>0</v>
      </c>
      <c r="BF32" s="275">
        <f t="shared" si="6"/>
        <v>0</v>
      </c>
      <c r="BG32" s="275">
        <f t="shared" si="6"/>
        <v>0</v>
      </c>
      <c r="BH32" s="275">
        <f t="shared" si="6"/>
        <v>0</v>
      </c>
    </row>
    <row r="33" spans="2:60" ht="14.25" customHeight="1" x14ac:dyDescent="0.2">
      <c r="B33" s="317"/>
      <c r="C33" s="36" t="s">
        <v>506</v>
      </c>
      <c r="D33" s="333" t="s">
        <v>446</v>
      </c>
      <c r="E33" s="273"/>
      <c r="F33" s="273"/>
      <c r="G33" s="273">
        <f>F24+F33-F31</f>
        <v>102861225.31999999</v>
      </c>
      <c r="H33" s="273">
        <f t="shared" ref="H33:BH33" si="7">G24+G33-G31</f>
        <v>107439798.83</v>
      </c>
      <c r="I33" s="273">
        <f t="shared" si="7"/>
        <v>110289349.75</v>
      </c>
      <c r="J33" s="273">
        <f t="shared" si="7"/>
        <v>113272167.45</v>
      </c>
      <c r="K33" s="273">
        <f t="shared" si="7"/>
        <v>110827633.26000001</v>
      </c>
      <c r="L33" s="273">
        <f t="shared" si="7"/>
        <v>114468244.96000001</v>
      </c>
      <c r="M33" s="273">
        <f t="shared" si="7"/>
        <v>118119165.26000001</v>
      </c>
      <c r="N33" s="273">
        <f t="shared" si="7"/>
        <v>131028243.90000001</v>
      </c>
      <c r="O33" s="273">
        <f t="shared" si="7"/>
        <v>145175270.34999999</v>
      </c>
      <c r="P33" s="273">
        <f t="shared" si="7"/>
        <v>145175270.34999999</v>
      </c>
      <c r="Q33" s="273">
        <f t="shared" si="7"/>
        <v>145175270.34999999</v>
      </c>
      <c r="R33" s="273">
        <f t="shared" si="7"/>
        <v>145175270.34999999</v>
      </c>
      <c r="S33" s="273">
        <f t="shared" si="7"/>
        <v>145175270.34999999</v>
      </c>
      <c r="T33" s="273">
        <f t="shared" si="7"/>
        <v>145175270.34999999</v>
      </c>
      <c r="U33" s="273">
        <f t="shared" si="7"/>
        <v>145175270.34999999</v>
      </c>
      <c r="V33" s="273">
        <f t="shared" si="7"/>
        <v>145175270.34999999</v>
      </c>
      <c r="W33" s="273">
        <f t="shared" si="7"/>
        <v>145175270.34999999</v>
      </c>
      <c r="X33" s="273">
        <f t="shared" si="7"/>
        <v>145175270.34999999</v>
      </c>
      <c r="Y33" s="273">
        <f t="shared" si="7"/>
        <v>145175270.34999999</v>
      </c>
      <c r="Z33" s="273">
        <f t="shared" si="7"/>
        <v>145175270.34999999</v>
      </c>
      <c r="AA33" s="273">
        <f t="shared" si="7"/>
        <v>145175270.34999999</v>
      </c>
      <c r="AB33" s="273">
        <f t="shared" si="7"/>
        <v>145175270.34999999</v>
      </c>
      <c r="AC33" s="273">
        <f t="shared" si="7"/>
        <v>145175270.34999999</v>
      </c>
      <c r="AD33" s="273">
        <f t="shared" si="7"/>
        <v>145175270.34999999</v>
      </c>
      <c r="AE33" s="273">
        <f t="shared" si="7"/>
        <v>145175270.34999999</v>
      </c>
      <c r="AF33" s="273">
        <f t="shared" si="7"/>
        <v>145175270.34999999</v>
      </c>
      <c r="AG33" s="273">
        <f t="shared" si="7"/>
        <v>145175270.34999999</v>
      </c>
      <c r="AH33" s="273">
        <f t="shared" si="7"/>
        <v>145175270.34999999</v>
      </c>
      <c r="AI33" s="273">
        <f t="shared" si="7"/>
        <v>145175270.34999999</v>
      </c>
      <c r="AJ33" s="273">
        <f t="shared" si="7"/>
        <v>145175270.34999999</v>
      </c>
      <c r="AK33" s="273">
        <f t="shared" si="7"/>
        <v>145175270.34999999</v>
      </c>
      <c r="AL33" s="273">
        <f t="shared" si="7"/>
        <v>145175270.34999999</v>
      </c>
      <c r="AM33" s="273">
        <f t="shared" si="7"/>
        <v>145175270.34999999</v>
      </c>
      <c r="AN33" s="273">
        <f t="shared" si="7"/>
        <v>145175270.34999999</v>
      </c>
      <c r="AO33" s="273">
        <f t="shared" si="7"/>
        <v>145175270.34999999</v>
      </c>
      <c r="AP33" s="273">
        <f t="shared" si="7"/>
        <v>145175270.34999999</v>
      </c>
      <c r="AQ33" s="273">
        <f t="shared" si="7"/>
        <v>145175270.34999999</v>
      </c>
      <c r="AR33" s="273">
        <f t="shared" si="7"/>
        <v>145175270.34999999</v>
      </c>
      <c r="AS33" s="273">
        <f t="shared" si="7"/>
        <v>145175270.34999999</v>
      </c>
      <c r="AT33" s="273">
        <f t="shared" si="7"/>
        <v>145175270.34999999</v>
      </c>
      <c r="AU33" s="273">
        <f t="shared" si="7"/>
        <v>145175270.34999999</v>
      </c>
      <c r="AV33" s="273">
        <f t="shared" si="7"/>
        <v>145175270.34999999</v>
      </c>
      <c r="AW33" s="273">
        <f t="shared" si="7"/>
        <v>145175270.34999999</v>
      </c>
      <c r="AX33" s="273">
        <f t="shared" si="7"/>
        <v>145175270.34999999</v>
      </c>
      <c r="AY33" s="273">
        <f t="shared" si="7"/>
        <v>145175270.34999999</v>
      </c>
      <c r="AZ33" s="273">
        <f t="shared" si="7"/>
        <v>145175270.34999999</v>
      </c>
      <c r="BA33" s="273">
        <f t="shared" si="7"/>
        <v>145175270.34999999</v>
      </c>
      <c r="BB33" s="273">
        <f t="shared" si="7"/>
        <v>145175270.34999999</v>
      </c>
      <c r="BC33" s="273">
        <f t="shared" si="7"/>
        <v>145175270.34999999</v>
      </c>
      <c r="BD33" s="273">
        <f t="shared" si="7"/>
        <v>145175270.34999999</v>
      </c>
      <c r="BE33" s="273">
        <f t="shared" si="7"/>
        <v>145175270.34999999</v>
      </c>
      <c r="BF33" s="273">
        <f t="shared" si="7"/>
        <v>145175270.34999999</v>
      </c>
      <c r="BG33" s="273">
        <f t="shared" si="7"/>
        <v>145175270.34999999</v>
      </c>
      <c r="BH33" s="273">
        <f t="shared" si="7"/>
        <v>145175270.34999999</v>
      </c>
    </row>
    <row r="34" spans="2:60" ht="14.25" customHeight="1" x14ac:dyDescent="0.2">
      <c r="B34" s="317"/>
      <c r="C34" s="36" t="s">
        <v>506</v>
      </c>
      <c r="D34" s="333" t="s">
        <v>447</v>
      </c>
      <c r="E34" s="273"/>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274"/>
    </row>
    <row r="35" spans="2:60" ht="29.25" customHeight="1" x14ac:dyDescent="0.2"/>
    <row r="36" spans="2:60" ht="15.75" x14ac:dyDescent="0.25">
      <c r="B36" s="26" t="s">
        <v>222</v>
      </c>
      <c r="C36" s="16"/>
    </row>
    <row r="37" spans="2:60" x14ac:dyDescent="0.2">
      <c r="B37" s="18"/>
      <c r="C37" s="21"/>
    </row>
    <row r="38" spans="2:60" x14ac:dyDescent="0.2">
      <c r="B38" s="88" t="s">
        <v>137</v>
      </c>
      <c r="C38" s="124">
        <v>41997</v>
      </c>
    </row>
    <row r="39" spans="2:60" x14ac:dyDescent="0.2">
      <c r="B39" s="88" t="s">
        <v>167</v>
      </c>
      <c r="C39" s="93"/>
    </row>
  </sheetData>
  <mergeCells count="1">
    <mergeCell ref="F7:BH7"/>
  </mergeCells>
  <pageMargins left="0.75" right="0.75" top="1" bottom="1" header="0.5" footer="0.5"/>
  <pageSetup paperSize="9" scale="3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9999"/>
  </sheetPr>
  <dimension ref="B1:E34"/>
  <sheetViews>
    <sheetView workbookViewId="0">
      <selection activeCell="A2" sqref="A2"/>
    </sheetView>
  </sheetViews>
  <sheetFormatPr defaultColWidth="9.140625" defaultRowHeight="12.75" x14ac:dyDescent="0.2"/>
  <cols>
    <col min="1" max="1" width="12.140625" style="28" customWidth="1"/>
    <col min="2" max="2" width="21" style="28" customWidth="1"/>
    <col min="3" max="5" width="42.140625" style="28" customWidth="1"/>
    <col min="6" max="6" width="9.42578125" style="28" customWidth="1"/>
    <col min="7" max="7" width="25.140625" style="28" customWidth="1"/>
    <col min="8" max="16384" width="9.140625" style="28"/>
  </cols>
  <sheetData>
    <row r="1" spans="2:5" ht="20.25" x14ac:dyDescent="0.3">
      <c r="B1" s="430" t="s">
        <v>200</v>
      </c>
      <c r="C1" s="430"/>
      <c r="D1" s="15"/>
      <c r="E1" s="15"/>
    </row>
    <row r="2" spans="2:5" ht="20.25" x14ac:dyDescent="0.3">
      <c r="B2" s="47" t="str">
        <f>Tradingname</f>
        <v>AGI Development Group Pty Ltd</v>
      </c>
      <c r="C2" s="48"/>
      <c r="D2" s="29"/>
      <c r="E2" s="29"/>
    </row>
    <row r="3" spans="2:5" ht="15.75" customHeight="1" x14ac:dyDescent="0.45">
      <c r="B3" s="49" t="s">
        <v>240</v>
      </c>
      <c r="C3" s="50" t="str">
        <f>TEXT(Yearstart,"dd/mm/yyyy")&amp;" to "&amp;TEXT(Yearending,"dd/mm/yyyy")</f>
        <v>01/01/2022 to 31/12/2022</v>
      </c>
      <c r="E3" s="43"/>
    </row>
    <row r="4" spans="2:5" ht="20.25" x14ac:dyDescent="0.3">
      <c r="B4" s="14"/>
    </row>
    <row r="5" spans="2:5" ht="15.75" x14ac:dyDescent="0.25">
      <c r="B5" s="32" t="s">
        <v>226</v>
      </c>
      <c r="C5" s="30"/>
      <c r="D5" s="30"/>
      <c r="E5" s="30"/>
    </row>
    <row r="6" spans="2:5" ht="15.75" x14ac:dyDescent="0.25">
      <c r="B6" s="32"/>
      <c r="C6" s="30"/>
      <c r="D6" s="30"/>
      <c r="E6" s="30"/>
    </row>
    <row r="7" spans="2:5" ht="25.5" x14ac:dyDescent="0.2">
      <c r="B7" s="104" t="s">
        <v>223</v>
      </c>
      <c r="C7" s="104" t="s">
        <v>173</v>
      </c>
      <c r="D7" s="104" t="s">
        <v>174</v>
      </c>
      <c r="E7" s="104" t="s">
        <v>210</v>
      </c>
    </row>
    <row r="8" spans="2:5" x14ac:dyDescent="0.2">
      <c r="B8" s="139"/>
      <c r="C8" s="139"/>
      <c r="D8" s="267"/>
      <c r="E8" s="304"/>
    </row>
    <row r="9" spans="2:5" x14ac:dyDescent="0.2">
      <c r="B9" s="139"/>
      <c r="C9" s="139"/>
      <c r="D9" s="267"/>
      <c r="E9" s="304"/>
    </row>
    <row r="10" spans="2:5" x14ac:dyDescent="0.2">
      <c r="B10" s="139"/>
      <c r="C10" s="139"/>
      <c r="D10" s="267"/>
      <c r="E10" s="304"/>
    </row>
    <row r="11" spans="2:5" x14ac:dyDescent="0.2">
      <c r="B11" s="139"/>
      <c r="C11" s="139"/>
      <c r="D11" s="267"/>
      <c r="E11" s="304"/>
    </row>
    <row r="12" spans="2:5" x14ac:dyDescent="0.2">
      <c r="B12" s="139"/>
      <c r="C12" s="139"/>
      <c r="D12" s="267"/>
      <c r="E12" s="304"/>
    </row>
    <row r="13" spans="2:5" x14ac:dyDescent="0.2">
      <c r="B13" s="139"/>
      <c r="C13" s="139"/>
      <c r="D13" s="267"/>
      <c r="E13" s="304"/>
    </row>
    <row r="14" spans="2:5" x14ac:dyDescent="0.2">
      <c r="B14" s="139"/>
      <c r="C14" s="139"/>
      <c r="D14" s="267"/>
      <c r="E14" s="304"/>
    </row>
    <row r="15" spans="2:5" x14ac:dyDescent="0.2">
      <c r="B15" s="139"/>
      <c r="C15" s="139"/>
      <c r="D15" s="267"/>
      <c r="E15" s="304"/>
    </row>
    <row r="16" spans="2:5" x14ac:dyDescent="0.2">
      <c r="B16" s="139"/>
      <c r="C16" s="139"/>
      <c r="D16" s="267"/>
      <c r="E16" s="304"/>
    </row>
    <row r="17" spans="2:5" x14ac:dyDescent="0.2">
      <c r="B17" s="139"/>
      <c r="C17" s="139"/>
      <c r="D17" s="267"/>
      <c r="E17" s="304"/>
    </row>
    <row r="18" spans="2:5" x14ac:dyDescent="0.2">
      <c r="B18" s="139"/>
      <c r="C18" s="139"/>
      <c r="D18" s="267"/>
      <c r="E18" s="304"/>
    </row>
    <row r="19" spans="2:5" x14ac:dyDescent="0.2">
      <c r="B19" s="139"/>
      <c r="C19" s="139"/>
      <c r="D19" s="267"/>
      <c r="E19" s="304"/>
    </row>
    <row r="20" spans="2:5" x14ac:dyDescent="0.2">
      <c r="B20" s="139"/>
      <c r="C20" s="139"/>
      <c r="D20" s="267"/>
      <c r="E20" s="304"/>
    </row>
    <row r="21" spans="2:5" x14ac:dyDescent="0.2">
      <c r="B21" s="139"/>
      <c r="C21" s="139"/>
      <c r="D21" s="267"/>
      <c r="E21" s="304"/>
    </row>
    <row r="22" spans="2:5" x14ac:dyDescent="0.2">
      <c r="B22" s="139"/>
      <c r="C22" s="139"/>
      <c r="D22" s="267"/>
      <c r="E22" s="304"/>
    </row>
    <row r="23" spans="2:5" x14ac:dyDescent="0.2">
      <c r="B23" s="139"/>
      <c r="C23" s="139"/>
      <c r="D23" s="267"/>
      <c r="E23" s="304"/>
    </row>
    <row r="24" spans="2:5" x14ac:dyDescent="0.2">
      <c r="B24" s="139"/>
      <c r="C24" s="139"/>
      <c r="D24" s="267"/>
      <c r="E24" s="304"/>
    </row>
    <row r="25" spans="2:5" x14ac:dyDescent="0.2">
      <c r="B25" s="139"/>
      <c r="C25" s="139"/>
      <c r="D25" s="267"/>
      <c r="E25" s="304"/>
    </row>
    <row r="26" spans="2:5" x14ac:dyDescent="0.2">
      <c r="B26" s="139"/>
      <c r="C26" s="139"/>
      <c r="D26" s="267"/>
      <c r="E26" s="304"/>
    </row>
    <row r="27" spans="2:5" x14ac:dyDescent="0.2">
      <c r="B27" s="139"/>
      <c r="C27" s="139"/>
      <c r="D27" s="267"/>
      <c r="E27" s="304"/>
    </row>
    <row r="28" spans="2:5" x14ac:dyDescent="0.2">
      <c r="B28" s="139"/>
      <c r="C28" s="139"/>
      <c r="D28" s="267"/>
      <c r="E28" s="304"/>
    </row>
    <row r="29" spans="2:5" x14ac:dyDescent="0.2">
      <c r="B29" s="139"/>
      <c r="C29" s="139"/>
      <c r="D29" s="267"/>
      <c r="E29" s="304"/>
    </row>
    <row r="30" spans="2:5" x14ac:dyDescent="0.2">
      <c r="B30" s="139"/>
      <c r="C30" s="139"/>
      <c r="D30" s="267"/>
      <c r="E30" s="304"/>
    </row>
    <row r="31" spans="2:5" x14ac:dyDescent="0.2">
      <c r="B31" s="139"/>
      <c r="C31" s="139"/>
      <c r="D31" s="267"/>
      <c r="E31" s="304"/>
    </row>
    <row r="32" spans="2:5" x14ac:dyDescent="0.2">
      <c r="B32" s="139"/>
      <c r="C32" s="139"/>
      <c r="D32" s="267"/>
      <c r="E32" s="304"/>
    </row>
    <row r="33" spans="2:5" x14ac:dyDescent="0.2">
      <c r="B33" s="139"/>
      <c r="C33" s="139"/>
      <c r="D33" s="267"/>
      <c r="E33" s="304"/>
    </row>
    <row r="34" spans="2:5" x14ac:dyDescent="0.2">
      <c r="B34" s="139"/>
      <c r="C34" s="139"/>
      <c r="D34" s="267"/>
      <c r="E34" s="304"/>
    </row>
  </sheetData>
  <mergeCells count="1">
    <mergeCell ref="B1:C1"/>
  </mergeCells>
  <pageMargins left="0.75" right="0.75" top="1" bottom="1" header="0.5" footer="0.5"/>
  <pageSetup paperSize="9" scale="3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9999"/>
    <pageSetUpPr fitToPage="1"/>
  </sheetPr>
  <dimension ref="B1:BJ111"/>
  <sheetViews>
    <sheetView workbookViewId="0">
      <selection activeCell="A2" sqref="A2"/>
    </sheetView>
  </sheetViews>
  <sheetFormatPr defaultColWidth="9.140625" defaultRowHeight="12.75" x14ac:dyDescent="0.2"/>
  <cols>
    <col min="1" max="1" width="11.85546875" style="16" customWidth="1"/>
    <col min="2" max="2" width="24.7109375" style="16" customWidth="1"/>
    <col min="3" max="3" width="35.85546875" style="16" customWidth="1"/>
    <col min="4" max="4" width="18.140625" style="16" customWidth="1"/>
    <col min="5" max="5" width="24.7109375" style="16" customWidth="1"/>
    <col min="6" max="11" width="9.140625" style="16"/>
    <col min="12" max="12" width="13.28515625" style="16" customWidth="1"/>
    <col min="13" max="18" width="9.140625" style="16"/>
    <col min="19" max="19" width="14" style="16" customWidth="1"/>
    <col min="20" max="37" width="9.140625" style="16"/>
    <col min="38" max="38" width="14" style="16" customWidth="1"/>
    <col min="39" max="16384" width="9.140625" style="16"/>
  </cols>
  <sheetData>
    <row r="1" spans="2:62" ht="20.25" x14ac:dyDescent="0.3">
      <c r="B1" s="432" t="s">
        <v>201</v>
      </c>
      <c r="C1" s="432"/>
      <c r="D1" s="448"/>
    </row>
    <row r="2" spans="2:62" ht="15" x14ac:dyDescent="0.25">
      <c r="B2" s="345" t="str">
        <f>Tradingname</f>
        <v>AGI Development Group Pty Ltd</v>
      </c>
      <c r="C2" s="346"/>
    </row>
    <row r="3" spans="2:62" ht="15" x14ac:dyDescent="0.25">
      <c r="B3" s="347" t="s">
        <v>240</v>
      </c>
      <c r="C3" s="348" t="str">
        <f>TEXT(Yearstart,"dd/mm/yyyy")&amp;" to "&amp;TEXT(Yearending,"dd/mm/yyyy")</f>
        <v>01/01/2022 to 31/12/2022</v>
      </c>
    </row>
    <row r="4" spans="2:62" x14ac:dyDescent="0.2">
      <c r="B4" s="23"/>
      <c r="C4" s="23"/>
    </row>
    <row r="5" spans="2:62" ht="15.75" x14ac:dyDescent="0.2">
      <c r="B5" s="422" t="s">
        <v>203</v>
      </c>
      <c r="C5" s="422"/>
      <c r="D5" s="422"/>
      <c r="E5" s="194"/>
    </row>
    <row r="7" spans="2:62" s="24" customFormat="1" ht="13.35" customHeight="1" x14ac:dyDescent="0.2">
      <c r="B7" s="453" t="s">
        <v>508</v>
      </c>
      <c r="C7" s="453" t="s">
        <v>33</v>
      </c>
      <c r="D7" s="225"/>
      <c r="E7" s="456" t="s">
        <v>507</v>
      </c>
      <c r="F7" s="459" t="s">
        <v>101</v>
      </c>
      <c r="G7" s="460"/>
      <c r="H7" s="460"/>
      <c r="I7" s="460"/>
      <c r="J7" s="460"/>
      <c r="K7" s="461"/>
      <c r="L7" s="465" t="s">
        <v>102</v>
      </c>
      <c r="M7" s="466"/>
      <c r="N7" s="466"/>
      <c r="O7" s="466"/>
      <c r="P7" s="466"/>
      <c r="Q7" s="466"/>
      <c r="R7" s="467"/>
      <c r="S7" s="449" t="s">
        <v>103</v>
      </c>
      <c r="T7" s="445"/>
      <c r="U7" s="445"/>
      <c r="V7" s="445"/>
      <c r="W7" s="445"/>
      <c r="X7" s="445"/>
      <c r="Y7" s="445"/>
      <c r="Z7" s="445"/>
      <c r="AA7" s="445"/>
      <c r="AB7" s="445"/>
      <c r="AC7" s="445"/>
      <c r="AD7" s="445"/>
      <c r="AE7" s="445"/>
      <c r="AF7" s="445"/>
      <c r="AG7" s="445"/>
      <c r="AH7" s="445"/>
      <c r="AI7" s="445"/>
      <c r="AJ7" s="445"/>
      <c r="AK7" s="446"/>
      <c r="AL7" s="450" t="s">
        <v>104</v>
      </c>
      <c r="AM7" s="451"/>
      <c r="AN7" s="451"/>
      <c r="AO7" s="451"/>
      <c r="AP7" s="451"/>
      <c r="AQ7" s="451"/>
      <c r="AR7" s="451"/>
      <c r="AS7" s="451"/>
      <c r="AT7" s="451"/>
      <c r="AU7" s="451"/>
      <c r="AV7" s="451"/>
      <c r="AW7" s="451"/>
      <c r="AX7" s="451"/>
      <c r="AY7" s="451"/>
      <c r="AZ7" s="451"/>
      <c r="BA7" s="451"/>
      <c r="BB7" s="451"/>
      <c r="BC7" s="451"/>
      <c r="BD7" s="451"/>
      <c r="BE7" s="451"/>
      <c r="BF7" s="451"/>
      <c r="BG7" s="451"/>
      <c r="BH7" s="451"/>
      <c r="BI7" s="451"/>
      <c r="BJ7" s="452"/>
    </row>
    <row r="8" spans="2:62" s="23" customFormat="1" ht="15" x14ac:dyDescent="0.2">
      <c r="B8" s="454"/>
      <c r="C8" s="454"/>
      <c r="D8" s="226"/>
      <c r="E8" s="457"/>
      <c r="F8" s="462"/>
      <c r="G8" s="463"/>
      <c r="H8" s="463"/>
      <c r="I8" s="463"/>
      <c r="J8" s="463"/>
      <c r="K8" s="464"/>
      <c r="L8" s="468"/>
      <c r="M8" s="469"/>
      <c r="N8" s="469"/>
      <c r="O8" s="469"/>
      <c r="P8" s="469"/>
      <c r="Q8" s="469"/>
      <c r="R8" s="469"/>
      <c r="S8" s="229"/>
      <c r="T8" s="445" t="s">
        <v>105</v>
      </c>
      <c r="U8" s="445"/>
      <c r="V8" s="445"/>
      <c r="W8" s="445"/>
      <c r="X8" s="445"/>
      <c r="Y8" s="446"/>
      <c r="Z8" s="442" t="s">
        <v>106</v>
      </c>
      <c r="AA8" s="442"/>
      <c r="AB8" s="442"/>
      <c r="AC8" s="442"/>
      <c r="AD8" s="442"/>
      <c r="AE8" s="443"/>
      <c r="AF8" s="441" t="s">
        <v>107</v>
      </c>
      <c r="AG8" s="442"/>
      <c r="AH8" s="442"/>
      <c r="AI8" s="442"/>
      <c r="AJ8" s="442"/>
      <c r="AK8" s="443"/>
      <c r="AL8" s="230"/>
      <c r="AM8" s="470" t="s">
        <v>108</v>
      </c>
      <c r="AN8" s="471"/>
      <c r="AO8" s="471"/>
      <c r="AP8" s="471"/>
      <c r="AQ8" s="471"/>
      <c r="AR8" s="472"/>
      <c r="AS8" s="470" t="s">
        <v>109</v>
      </c>
      <c r="AT8" s="471"/>
      <c r="AU8" s="471"/>
      <c r="AV8" s="471"/>
      <c r="AW8" s="471"/>
      <c r="AX8" s="472"/>
      <c r="AY8" s="470" t="s">
        <v>110</v>
      </c>
      <c r="AZ8" s="471"/>
      <c r="BA8" s="471"/>
      <c r="BB8" s="471"/>
      <c r="BC8" s="471"/>
      <c r="BD8" s="472"/>
      <c r="BE8" s="470" t="s">
        <v>111</v>
      </c>
      <c r="BF8" s="471"/>
      <c r="BG8" s="471"/>
      <c r="BH8" s="471"/>
      <c r="BI8" s="471"/>
      <c r="BJ8" s="472"/>
    </row>
    <row r="9" spans="2:62" s="23" customFormat="1" ht="36" x14ac:dyDescent="0.2">
      <c r="B9" s="454"/>
      <c r="C9" s="454"/>
      <c r="D9" s="226" t="s">
        <v>22</v>
      </c>
      <c r="E9" s="457"/>
      <c r="F9" s="447" t="s">
        <v>112</v>
      </c>
      <c r="G9" s="447"/>
      <c r="H9" s="447"/>
      <c r="I9" s="444" t="s">
        <v>113</v>
      </c>
      <c r="J9" s="444"/>
      <c r="K9" s="444"/>
      <c r="L9" s="228" t="s">
        <v>114</v>
      </c>
      <c r="M9" s="447" t="s">
        <v>92</v>
      </c>
      <c r="N9" s="447"/>
      <c r="O9" s="447"/>
      <c r="P9" s="444" t="s">
        <v>93</v>
      </c>
      <c r="Q9" s="444"/>
      <c r="R9" s="444"/>
      <c r="S9" s="228" t="s">
        <v>115</v>
      </c>
      <c r="T9" s="447" t="s">
        <v>92</v>
      </c>
      <c r="U9" s="447"/>
      <c r="V9" s="447"/>
      <c r="W9" s="444" t="s">
        <v>93</v>
      </c>
      <c r="X9" s="444"/>
      <c r="Y9" s="444"/>
      <c r="Z9" s="447" t="s">
        <v>92</v>
      </c>
      <c r="AA9" s="447"/>
      <c r="AB9" s="447"/>
      <c r="AC9" s="444" t="s">
        <v>93</v>
      </c>
      <c r="AD9" s="444"/>
      <c r="AE9" s="444"/>
      <c r="AF9" s="447" t="s">
        <v>92</v>
      </c>
      <c r="AG9" s="447"/>
      <c r="AH9" s="447"/>
      <c r="AI9" s="444" t="s">
        <v>93</v>
      </c>
      <c r="AJ9" s="444"/>
      <c r="AK9" s="444"/>
      <c r="AL9" s="228" t="s">
        <v>116</v>
      </c>
      <c r="AM9" s="447" t="s">
        <v>92</v>
      </c>
      <c r="AN9" s="447"/>
      <c r="AO9" s="447"/>
      <c r="AP9" s="444" t="s">
        <v>93</v>
      </c>
      <c r="AQ9" s="444"/>
      <c r="AR9" s="444"/>
      <c r="AS9" s="447" t="s">
        <v>92</v>
      </c>
      <c r="AT9" s="447"/>
      <c r="AU9" s="447"/>
      <c r="AV9" s="444" t="s">
        <v>93</v>
      </c>
      <c r="AW9" s="444"/>
      <c r="AX9" s="444"/>
      <c r="AY9" s="447" t="s">
        <v>92</v>
      </c>
      <c r="AZ9" s="447"/>
      <c r="BA9" s="447"/>
      <c r="BB9" s="444" t="s">
        <v>93</v>
      </c>
      <c r="BC9" s="444"/>
      <c r="BD9" s="444"/>
      <c r="BE9" s="447" t="s">
        <v>92</v>
      </c>
      <c r="BF9" s="447"/>
      <c r="BG9" s="447"/>
      <c r="BH9" s="444" t="s">
        <v>93</v>
      </c>
      <c r="BI9" s="444"/>
      <c r="BJ9" s="444"/>
    </row>
    <row r="10" spans="2:62" s="23" customFormat="1" ht="32.25" customHeight="1" x14ac:dyDescent="0.2">
      <c r="B10" s="455"/>
      <c r="C10" s="455"/>
      <c r="D10" s="227" t="s">
        <v>176</v>
      </c>
      <c r="E10" s="458"/>
      <c r="F10" s="226" t="s">
        <v>509</v>
      </c>
      <c r="G10" s="226" t="s">
        <v>510</v>
      </c>
      <c r="H10" s="226" t="s">
        <v>452</v>
      </c>
      <c r="I10" s="226" t="s">
        <v>509</v>
      </c>
      <c r="J10" s="226" t="s">
        <v>453</v>
      </c>
      <c r="K10" s="226" t="s">
        <v>452</v>
      </c>
      <c r="L10" s="334" t="s">
        <v>511</v>
      </c>
      <c r="M10" s="335" t="s">
        <v>450</v>
      </c>
      <c r="N10" s="335" t="s">
        <v>510</v>
      </c>
      <c r="O10" s="335" t="s">
        <v>452</v>
      </c>
      <c r="P10" s="335" t="s">
        <v>450</v>
      </c>
      <c r="Q10" s="335" t="s">
        <v>453</v>
      </c>
      <c r="R10" s="335" t="s">
        <v>452</v>
      </c>
      <c r="S10" s="336" t="s">
        <v>176</v>
      </c>
      <c r="T10" s="336" t="s">
        <v>450</v>
      </c>
      <c r="U10" s="336" t="s">
        <v>510</v>
      </c>
      <c r="V10" s="336" t="s">
        <v>452</v>
      </c>
      <c r="W10" s="336" t="s">
        <v>450</v>
      </c>
      <c r="X10" s="336" t="s">
        <v>177</v>
      </c>
      <c r="Y10" s="336" t="s">
        <v>452</v>
      </c>
      <c r="Z10" s="336" t="s">
        <v>509</v>
      </c>
      <c r="AA10" s="336" t="s">
        <v>510</v>
      </c>
      <c r="AB10" s="336" t="s">
        <v>452</v>
      </c>
      <c r="AC10" s="336" t="s">
        <v>509</v>
      </c>
      <c r="AD10" s="336" t="s">
        <v>177</v>
      </c>
      <c r="AE10" s="336" t="s">
        <v>452</v>
      </c>
      <c r="AF10" s="336" t="s">
        <v>450</v>
      </c>
      <c r="AG10" s="336" t="s">
        <v>510</v>
      </c>
      <c r="AH10" s="336" t="s">
        <v>452</v>
      </c>
      <c r="AI10" s="336" t="s">
        <v>450</v>
      </c>
      <c r="AJ10" s="336" t="s">
        <v>177</v>
      </c>
      <c r="AK10" s="336" t="s">
        <v>452</v>
      </c>
      <c r="AL10" s="337" t="s">
        <v>176</v>
      </c>
      <c r="AM10" s="337" t="s">
        <v>509</v>
      </c>
      <c r="AN10" s="337" t="s">
        <v>510</v>
      </c>
      <c r="AO10" s="337" t="s">
        <v>452</v>
      </c>
      <c r="AP10" s="337" t="s">
        <v>509</v>
      </c>
      <c r="AQ10" s="337" t="s">
        <v>453</v>
      </c>
      <c r="AR10" s="337" t="s">
        <v>452</v>
      </c>
      <c r="AS10" s="337" t="s">
        <v>450</v>
      </c>
      <c r="AT10" s="337" t="s">
        <v>510</v>
      </c>
      <c r="AU10" s="337" t="s">
        <v>452</v>
      </c>
      <c r="AV10" s="337" t="s">
        <v>450</v>
      </c>
      <c r="AW10" s="337" t="s">
        <v>453</v>
      </c>
      <c r="AX10" s="337" t="s">
        <v>452</v>
      </c>
      <c r="AY10" s="337" t="s">
        <v>450</v>
      </c>
      <c r="AZ10" s="337" t="s">
        <v>510</v>
      </c>
      <c r="BA10" s="337" t="s">
        <v>452</v>
      </c>
      <c r="BB10" s="337" t="s">
        <v>450</v>
      </c>
      <c r="BC10" s="337" t="s">
        <v>453</v>
      </c>
      <c r="BD10" s="337" t="s">
        <v>452</v>
      </c>
      <c r="BE10" s="337" t="s">
        <v>509</v>
      </c>
      <c r="BF10" s="337" t="s">
        <v>510</v>
      </c>
      <c r="BG10" s="337" t="s">
        <v>452</v>
      </c>
      <c r="BH10" s="337" t="s">
        <v>509</v>
      </c>
      <c r="BI10" s="337" t="s">
        <v>177</v>
      </c>
      <c r="BJ10" s="337" t="s">
        <v>452</v>
      </c>
    </row>
    <row r="11" spans="2:62" s="23" customFormat="1" ht="13.35" customHeight="1" x14ac:dyDescent="0.2">
      <c r="B11" s="357"/>
      <c r="C11" s="126" t="s">
        <v>34</v>
      </c>
      <c r="D11" s="125"/>
      <c r="E11" s="125"/>
      <c r="F11" s="438"/>
      <c r="G11" s="439"/>
      <c r="H11" s="439"/>
      <c r="I11" s="439"/>
      <c r="J11" s="439"/>
      <c r="K11" s="440"/>
      <c r="L11" s="338"/>
      <c r="M11" s="338"/>
      <c r="N11" s="338"/>
      <c r="O11" s="338"/>
      <c r="P11" s="338"/>
      <c r="Q11" s="338"/>
      <c r="R11" s="338"/>
      <c r="S11" s="339"/>
      <c r="T11" s="340"/>
      <c r="U11" s="339"/>
      <c r="V11" s="339"/>
      <c r="W11" s="339"/>
      <c r="X11" s="339"/>
      <c r="Y11" s="341"/>
      <c r="Z11" s="340"/>
      <c r="AA11" s="339"/>
      <c r="AB11" s="339"/>
      <c r="AC11" s="339"/>
      <c r="AD11" s="339"/>
      <c r="AE11" s="341"/>
      <c r="AF11" s="340"/>
      <c r="AG11" s="339"/>
      <c r="AH11" s="339"/>
      <c r="AI11" s="339"/>
      <c r="AJ11" s="339"/>
      <c r="AK11" s="341"/>
      <c r="AL11" s="342"/>
      <c r="AM11" s="343"/>
      <c r="AN11" s="342"/>
      <c r="AO11" s="342"/>
      <c r="AP11" s="342"/>
      <c r="AQ11" s="342"/>
      <c r="AR11" s="344"/>
      <c r="AS11" s="343"/>
      <c r="AT11" s="342"/>
      <c r="AU11" s="342"/>
      <c r="AV11" s="342"/>
      <c r="AW11" s="342"/>
      <c r="AX11" s="344"/>
      <c r="AY11" s="343"/>
      <c r="AZ11" s="342"/>
      <c r="BA11" s="342"/>
      <c r="BB11" s="342"/>
      <c r="BC11" s="342"/>
      <c r="BD11" s="344"/>
      <c r="BE11" s="343"/>
      <c r="BF11" s="342"/>
      <c r="BG11" s="342"/>
      <c r="BH11" s="342"/>
      <c r="BI11" s="342"/>
      <c r="BJ11" s="344"/>
    </row>
    <row r="12" spans="2:62" s="23" customFormat="1" ht="25.5" x14ac:dyDescent="0.2">
      <c r="B12" s="357"/>
      <c r="C12" s="148" t="s">
        <v>154</v>
      </c>
      <c r="D12" s="293">
        <f>L12+S12+AL12</f>
        <v>0</v>
      </c>
      <c r="E12" s="358"/>
      <c r="F12" s="306"/>
      <c r="G12" s="306"/>
      <c r="H12" s="306"/>
      <c r="I12" s="306"/>
      <c r="J12" s="306"/>
      <c r="K12" s="306"/>
      <c r="L12" s="293">
        <f>M12+P12</f>
        <v>0</v>
      </c>
      <c r="M12" s="274"/>
      <c r="N12" s="274"/>
      <c r="O12" s="309">
        <f>IFERROR(M12/N12,0)</f>
        <v>0</v>
      </c>
      <c r="P12" s="274"/>
      <c r="Q12" s="274"/>
      <c r="R12" s="309">
        <f>IFERROR(P12/Q12,0)</f>
        <v>0</v>
      </c>
      <c r="S12" s="293">
        <f>T12+W12+Z12+AC12+AF12+AI12</f>
        <v>0</v>
      </c>
      <c r="T12" s="274"/>
      <c r="U12" s="274"/>
      <c r="V12" s="309">
        <f>IFERROR(T12/U12,0)</f>
        <v>0</v>
      </c>
      <c r="W12" s="274"/>
      <c r="X12" s="274"/>
      <c r="Y12" s="309">
        <f>IFERROR(W12/X12,0)</f>
        <v>0</v>
      </c>
      <c r="Z12" s="274"/>
      <c r="AA12" s="274"/>
      <c r="AB12" s="309">
        <f>IFERROR(Z12/AA12,0)</f>
        <v>0</v>
      </c>
      <c r="AC12" s="274"/>
      <c r="AD12" s="274"/>
      <c r="AE12" s="309">
        <f>IFERROR(AC12/AD12,0)</f>
        <v>0</v>
      </c>
      <c r="AF12" s="274"/>
      <c r="AG12" s="274"/>
      <c r="AH12" s="309">
        <f>IFERROR(AF12/AG12,0)</f>
        <v>0</v>
      </c>
      <c r="AI12" s="274"/>
      <c r="AJ12" s="274"/>
      <c r="AK12" s="309">
        <f>IFERROR(AI12/AJ12,0)</f>
        <v>0</v>
      </c>
      <c r="AL12" s="293">
        <f>AM12+AP12+AS12+AV12+AY12+BB12+BE12+BH12</f>
        <v>0</v>
      </c>
      <c r="AM12" s="274"/>
      <c r="AN12" s="274"/>
      <c r="AO12" s="309">
        <f>IFERROR(AM12/AN12,0)</f>
        <v>0</v>
      </c>
      <c r="AP12" s="274"/>
      <c r="AQ12" s="274"/>
      <c r="AR12" s="309">
        <f>IFERROR(AP12/AQ12,0)</f>
        <v>0</v>
      </c>
      <c r="AS12" s="274"/>
      <c r="AT12" s="274"/>
      <c r="AU12" s="309">
        <f>IFERROR(AS12/AT12,0)</f>
        <v>0</v>
      </c>
      <c r="AV12" s="274"/>
      <c r="AW12" s="274"/>
      <c r="AX12" s="309">
        <f>IFERROR(AV12/AW12,0)</f>
        <v>0</v>
      </c>
      <c r="AY12" s="274"/>
      <c r="AZ12" s="274"/>
      <c r="BA12" s="309">
        <f>IFERROR(AY12/AZ12,0)</f>
        <v>0</v>
      </c>
      <c r="BB12" s="274"/>
      <c r="BC12" s="274"/>
      <c r="BD12" s="309">
        <f>IFERROR(BB12/BC12,0)</f>
        <v>0</v>
      </c>
      <c r="BE12" s="274"/>
      <c r="BF12" s="274"/>
      <c r="BG12" s="309">
        <f>IFERROR(BE12/BF12,0)</f>
        <v>0</v>
      </c>
      <c r="BH12" s="274"/>
      <c r="BI12" s="274"/>
      <c r="BJ12" s="309">
        <f>IFERROR(BH12/BI12,0)</f>
        <v>0</v>
      </c>
    </row>
    <row r="13" spans="2:62" s="23" customFormat="1" ht="25.5" x14ac:dyDescent="0.2">
      <c r="B13" s="357"/>
      <c r="C13" s="148" t="s">
        <v>202</v>
      </c>
      <c r="D13" s="293">
        <f>L13+S13+AL13</f>
        <v>0</v>
      </c>
      <c r="E13" s="358"/>
      <c r="F13" s="306"/>
      <c r="G13" s="306"/>
      <c r="H13" s="306"/>
      <c r="I13" s="306"/>
      <c r="J13" s="306"/>
      <c r="K13" s="306"/>
      <c r="L13" s="293">
        <f>M13+P13</f>
        <v>0</v>
      </c>
      <c r="M13" s="274"/>
      <c r="N13" s="274"/>
      <c r="O13" s="309">
        <f>IFERROR(M13/N13,0)</f>
        <v>0</v>
      </c>
      <c r="P13" s="274"/>
      <c r="Q13" s="274"/>
      <c r="R13" s="309">
        <f>IFERROR(P13/Q13,0)</f>
        <v>0</v>
      </c>
      <c r="S13" s="293">
        <f>T13+W13+Z13+AC13+AF13+AI13</f>
        <v>0</v>
      </c>
      <c r="T13" s="274"/>
      <c r="U13" s="274"/>
      <c r="V13" s="309">
        <f>IFERROR(T13/U13,0)</f>
        <v>0</v>
      </c>
      <c r="W13" s="274"/>
      <c r="X13" s="274"/>
      <c r="Y13" s="309">
        <f>IFERROR(W13/X13,0)</f>
        <v>0</v>
      </c>
      <c r="Z13" s="274"/>
      <c r="AA13" s="274"/>
      <c r="AB13" s="309">
        <f>IFERROR(Z13/AA13,0)</f>
        <v>0</v>
      </c>
      <c r="AC13" s="274"/>
      <c r="AD13" s="274"/>
      <c r="AE13" s="309">
        <f>IFERROR(AC13/AD13,0)</f>
        <v>0</v>
      </c>
      <c r="AF13" s="274"/>
      <c r="AG13" s="274"/>
      <c r="AH13" s="309">
        <f>IFERROR(AF13/AG13,0)</f>
        <v>0</v>
      </c>
      <c r="AI13" s="274"/>
      <c r="AJ13" s="274"/>
      <c r="AK13" s="309">
        <f>IFERROR(AI13/AJ13,0)</f>
        <v>0</v>
      </c>
      <c r="AL13" s="293">
        <f>AM13+AP13+AS13+AV13+AY13+BB13+BE13+BH13</f>
        <v>0</v>
      </c>
      <c r="AM13" s="274"/>
      <c r="AN13" s="274"/>
      <c r="AO13" s="309">
        <f>IFERROR(AM13/AN13,0)</f>
        <v>0</v>
      </c>
      <c r="AP13" s="274"/>
      <c r="AQ13" s="274"/>
      <c r="AR13" s="309">
        <f>IFERROR(AP13/AQ13,0)</f>
        <v>0</v>
      </c>
      <c r="AS13" s="274"/>
      <c r="AT13" s="274"/>
      <c r="AU13" s="309">
        <f>IFERROR(AS13/AT13,0)</f>
        <v>0</v>
      </c>
      <c r="AV13" s="274"/>
      <c r="AW13" s="274"/>
      <c r="AX13" s="309">
        <f>IFERROR(AV13/AW13,0)</f>
        <v>0</v>
      </c>
      <c r="AY13" s="274"/>
      <c r="AZ13" s="274"/>
      <c r="BA13" s="309">
        <f>IFERROR(AY13/AZ13,0)</f>
        <v>0</v>
      </c>
      <c r="BB13" s="274"/>
      <c r="BC13" s="274"/>
      <c r="BD13" s="309">
        <f>IFERROR(BB13/BC13,0)</f>
        <v>0</v>
      </c>
      <c r="BE13" s="274"/>
      <c r="BF13" s="274"/>
      <c r="BG13" s="309">
        <f>IFERROR(BE13/BF13,0)</f>
        <v>0</v>
      </c>
      <c r="BH13" s="274"/>
      <c r="BI13" s="274"/>
      <c r="BJ13" s="309">
        <f>IFERROR(BH13/BI13,0)</f>
        <v>0</v>
      </c>
    </row>
    <row r="14" spans="2:62" s="23" customFormat="1" x14ac:dyDescent="0.2">
      <c r="B14" s="357"/>
      <c r="C14" s="148" t="s">
        <v>36</v>
      </c>
      <c r="D14" s="293">
        <f>L14+S14+AL14</f>
        <v>0</v>
      </c>
      <c r="E14" s="358"/>
      <c r="F14" s="306"/>
      <c r="G14" s="306"/>
      <c r="H14" s="306"/>
      <c r="I14" s="306"/>
      <c r="J14" s="306"/>
      <c r="K14" s="306"/>
      <c r="L14" s="293">
        <f>M14+P14</f>
        <v>0</v>
      </c>
      <c r="M14" s="274"/>
      <c r="N14" s="274"/>
      <c r="O14" s="309">
        <f>IFERROR(M14/N14,0)</f>
        <v>0</v>
      </c>
      <c r="P14" s="274"/>
      <c r="Q14" s="274"/>
      <c r="R14" s="309">
        <f>IFERROR(P14/Q14,0)</f>
        <v>0</v>
      </c>
      <c r="S14" s="293">
        <f>T14+W14+Z14+AC14+AF14+AI14</f>
        <v>0</v>
      </c>
      <c r="T14" s="274"/>
      <c r="U14" s="274"/>
      <c r="V14" s="309">
        <f>IFERROR(T14/U14,0)</f>
        <v>0</v>
      </c>
      <c r="W14" s="274"/>
      <c r="X14" s="274"/>
      <c r="Y14" s="309">
        <f>IFERROR(W14/X14,0)</f>
        <v>0</v>
      </c>
      <c r="Z14" s="274"/>
      <c r="AA14" s="274"/>
      <c r="AB14" s="309">
        <f>IFERROR(Z14/AA14,0)</f>
        <v>0</v>
      </c>
      <c r="AC14" s="274"/>
      <c r="AD14" s="274"/>
      <c r="AE14" s="309">
        <f>IFERROR(AC14/AD14,0)</f>
        <v>0</v>
      </c>
      <c r="AF14" s="274"/>
      <c r="AG14" s="274"/>
      <c r="AH14" s="309">
        <f>IFERROR(AF14/AG14,0)</f>
        <v>0</v>
      </c>
      <c r="AI14" s="274"/>
      <c r="AJ14" s="274"/>
      <c r="AK14" s="309">
        <f>IFERROR(AI14/AJ14,0)</f>
        <v>0</v>
      </c>
      <c r="AL14" s="293">
        <f>AM14+AP14+AS14+AV14+AY14+BB14+BE14+BH14</f>
        <v>0</v>
      </c>
      <c r="AM14" s="274"/>
      <c r="AN14" s="274"/>
      <c r="AO14" s="309">
        <f>IFERROR(AM14/AN14,0)</f>
        <v>0</v>
      </c>
      <c r="AP14" s="274"/>
      <c r="AQ14" s="274"/>
      <c r="AR14" s="309">
        <f>IFERROR(AP14/AQ14,0)</f>
        <v>0</v>
      </c>
      <c r="AS14" s="274"/>
      <c r="AT14" s="274"/>
      <c r="AU14" s="309">
        <f>IFERROR(AS14/AT14,0)</f>
        <v>0</v>
      </c>
      <c r="AV14" s="274"/>
      <c r="AW14" s="274"/>
      <c r="AX14" s="309">
        <f>IFERROR(AV14/AW14,0)</f>
        <v>0</v>
      </c>
      <c r="AY14" s="274"/>
      <c r="AZ14" s="274"/>
      <c r="BA14" s="309">
        <f>IFERROR(AY14/AZ14,0)</f>
        <v>0</v>
      </c>
      <c r="BB14" s="274"/>
      <c r="BC14" s="274"/>
      <c r="BD14" s="309">
        <f>IFERROR(BB14/BC14,0)</f>
        <v>0</v>
      </c>
      <c r="BE14" s="274"/>
      <c r="BF14" s="274"/>
      <c r="BG14" s="309">
        <f>IFERROR(BE14/BF14,0)</f>
        <v>0</v>
      </c>
      <c r="BH14" s="274"/>
      <c r="BI14" s="274"/>
      <c r="BJ14" s="309">
        <f>IFERROR(BH14/BI14,0)</f>
        <v>0</v>
      </c>
    </row>
    <row r="15" spans="2:62" s="23" customFormat="1" x14ac:dyDescent="0.2">
      <c r="B15" s="357"/>
      <c r="C15" s="126" t="s">
        <v>229</v>
      </c>
      <c r="D15" s="305"/>
      <c r="E15" s="359"/>
      <c r="F15" s="305"/>
      <c r="G15" s="305"/>
      <c r="H15" s="305"/>
      <c r="I15" s="305"/>
      <c r="J15" s="305"/>
      <c r="K15" s="307"/>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8"/>
    </row>
    <row r="16" spans="2:62" s="23" customFormat="1" x14ac:dyDescent="0.2">
      <c r="B16" s="357"/>
      <c r="C16" s="148" t="s">
        <v>227</v>
      </c>
      <c r="D16" s="293">
        <f>F16+I16</f>
        <v>0</v>
      </c>
      <c r="E16" s="358"/>
      <c r="F16" s="274"/>
      <c r="G16" s="274"/>
      <c r="H16" s="309">
        <f>IFERROR(F16/G16,0)</f>
        <v>0</v>
      </c>
      <c r="I16" s="274"/>
      <c r="J16" s="274"/>
      <c r="K16" s="309">
        <f>IFERROR(I16/J16,0)</f>
        <v>0</v>
      </c>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8"/>
    </row>
    <row r="17" spans="2:62" s="23" customFormat="1" x14ac:dyDescent="0.2">
      <c r="B17" s="357"/>
      <c r="C17" s="126" t="s">
        <v>37</v>
      </c>
      <c r="D17" s="305"/>
      <c r="E17" s="359"/>
      <c r="F17" s="305"/>
      <c r="G17" s="305"/>
      <c r="H17" s="305"/>
      <c r="I17" s="305"/>
      <c r="J17" s="305"/>
      <c r="K17" s="307"/>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8"/>
    </row>
    <row r="18" spans="2:62" s="23" customFormat="1" x14ac:dyDescent="0.2">
      <c r="B18" s="357"/>
      <c r="C18" s="148" t="s">
        <v>228</v>
      </c>
      <c r="D18" s="293">
        <f>F18+I18</f>
        <v>0</v>
      </c>
      <c r="E18" s="358"/>
      <c r="F18" s="274"/>
      <c r="G18" s="274"/>
      <c r="H18" s="309">
        <f>IFERROR(F18/G18,0)</f>
        <v>0</v>
      </c>
      <c r="I18" s="274"/>
      <c r="J18" s="274"/>
      <c r="K18" s="309">
        <f>IFERROR(I18/J18,0)</f>
        <v>0</v>
      </c>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8"/>
    </row>
    <row r="19" spans="2:62" s="23" customFormat="1" x14ac:dyDescent="0.2">
      <c r="B19" s="357"/>
      <c r="C19" s="232" t="s">
        <v>91</v>
      </c>
      <c r="D19" s="293">
        <f>F19+I19</f>
        <v>0</v>
      </c>
      <c r="E19" s="358"/>
      <c r="F19" s="274"/>
      <c r="G19" s="306"/>
      <c r="H19" s="306"/>
      <c r="I19" s="274"/>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6"/>
      <c r="BA19" s="306"/>
      <c r="BB19" s="306"/>
      <c r="BC19" s="306"/>
      <c r="BD19" s="306"/>
      <c r="BE19" s="306"/>
      <c r="BF19" s="306"/>
      <c r="BG19" s="306"/>
      <c r="BH19" s="306"/>
      <c r="BI19" s="306"/>
      <c r="BJ19" s="308"/>
    </row>
    <row r="20" spans="2:62" s="23" customFormat="1" x14ac:dyDescent="0.2">
      <c r="B20" s="357"/>
      <c r="C20" s="231" t="s">
        <v>25</v>
      </c>
      <c r="D20" s="298">
        <f>SUM(D12:D19)</f>
        <v>0</v>
      </c>
      <c r="E20" s="358"/>
      <c r="F20" s="298">
        <f>SUM(F12:F19)</f>
        <v>0</v>
      </c>
      <c r="G20" s="298">
        <f>SUM(G12:G19)</f>
        <v>0</v>
      </c>
      <c r="H20" s="298"/>
      <c r="I20" s="298">
        <f>SUM(I12:I19)</f>
        <v>0</v>
      </c>
      <c r="J20" s="298">
        <f>SUM(J12:J19)</f>
        <v>0</v>
      </c>
      <c r="K20" s="298"/>
      <c r="L20" s="298">
        <f>SUM(L12:L19)</f>
        <v>0</v>
      </c>
      <c r="M20" s="298">
        <f>SUM(M12:M19)</f>
        <v>0</v>
      </c>
      <c r="N20" s="298">
        <f>SUM(N12:N19)</f>
        <v>0</v>
      </c>
      <c r="O20" s="298"/>
      <c r="P20" s="298">
        <f>SUM(P12:P19)</f>
        <v>0</v>
      </c>
      <c r="Q20" s="298">
        <f>SUM(Q12:Q19)</f>
        <v>0</v>
      </c>
      <c r="R20" s="298"/>
      <c r="S20" s="298">
        <f>SUM(S12:S19)</f>
        <v>0</v>
      </c>
      <c r="T20" s="298">
        <f>SUM(T12:T19)</f>
        <v>0</v>
      </c>
      <c r="U20" s="298">
        <f>SUM(U12:U19)</f>
        <v>0</v>
      </c>
      <c r="V20" s="298"/>
      <c r="W20" s="298">
        <f>SUM(W12:W19)</f>
        <v>0</v>
      </c>
      <c r="X20" s="298">
        <f>SUM(X12:X19)</f>
        <v>0</v>
      </c>
      <c r="Y20" s="298"/>
      <c r="Z20" s="298">
        <f>SUM(Z12:Z19)</f>
        <v>0</v>
      </c>
      <c r="AA20" s="298">
        <f>SUM(AA12:AA19)</f>
        <v>0</v>
      </c>
      <c r="AB20" s="298"/>
      <c r="AC20" s="298">
        <f>SUM(AC12:AC19)</f>
        <v>0</v>
      </c>
      <c r="AD20" s="298">
        <f>SUM(AD12:AD19)</f>
        <v>0</v>
      </c>
      <c r="AE20" s="298"/>
      <c r="AF20" s="298">
        <f>SUM(AF12:AF19)</f>
        <v>0</v>
      </c>
      <c r="AG20" s="298">
        <f>SUM(AG12:AG19)</f>
        <v>0</v>
      </c>
      <c r="AH20" s="298"/>
      <c r="AI20" s="298">
        <f>SUM(AI12:AI19)</f>
        <v>0</v>
      </c>
      <c r="AJ20" s="298">
        <f>SUM(AJ12:AJ19)</f>
        <v>0</v>
      </c>
      <c r="AK20" s="298"/>
      <c r="AL20" s="298">
        <f>SUM(AL12:AL19)</f>
        <v>0</v>
      </c>
      <c r="AM20" s="298">
        <f>SUM(AM12:AM19)</f>
        <v>0</v>
      </c>
      <c r="AN20" s="298">
        <f>SUM(AN12:AN19)</f>
        <v>0</v>
      </c>
      <c r="AO20" s="298"/>
      <c r="AP20" s="298">
        <f>SUM(AP12:AP19)</f>
        <v>0</v>
      </c>
      <c r="AQ20" s="298">
        <f>SUM(AQ12:AQ19)</f>
        <v>0</v>
      </c>
      <c r="AR20" s="298"/>
      <c r="AS20" s="298">
        <f>SUM(AS12:AS19)</f>
        <v>0</v>
      </c>
      <c r="AT20" s="298">
        <f>SUM(AT12:AT19)</f>
        <v>0</v>
      </c>
      <c r="AU20" s="298"/>
      <c r="AV20" s="298">
        <f>SUM(AV12:AV19)</f>
        <v>0</v>
      </c>
      <c r="AW20" s="298">
        <f>SUM(AW12:AW19)</f>
        <v>0</v>
      </c>
      <c r="AX20" s="298"/>
      <c r="AY20" s="298">
        <f>SUM(AY12:AY19)</f>
        <v>0</v>
      </c>
      <c r="AZ20" s="298">
        <f>SUM(AZ12:AZ19)</f>
        <v>0</v>
      </c>
      <c r="BA20" s="298"/>
      <c r="BB20" s="298">
        <f>SUM(BB12:BB19)</f>
        <v>0</v>
      </c>
      <c r="BC20" s="298">
        <f>SUM(BC12:BC19)</f>
        <v>0</v>
      </c>
      <c r="BD20" s="298"/>
      <c r="BE20" s="298">
        <f>SUM(BE12:BE19)</f>
        <v>0</v>
      </c>
      <c r="BF20" s="298">
        <f>SUM(BF12:BF19)</f>
        <v>0</v>
      </c>
      <c r="BG20" s="298"/>
      <c r="BH20" s="298">
        <f>SUM(BH12:BH19)</f>
        <v>0</v>
      </c>
      <c r="BI20" s="298">
        <f>SUM(BI12:BI19)</f>
        <v>0</v>
      </c>
      <c r="BJ20" s="298"/>
    </row>
    <row r="21" spans="2:62" x14ac:dyDescent="0.2">
      <c r="B21" s="23"/>
      <c r="C21" s="23"/>
      <c r="D21" s="23"/>
      <c r="E21" s="23"/>
    </row>
    <row r="22" spans="2:62" x14ac:dyDescent="0.2">
      <c r="B22" s="349" t="s">
        <v>512</v>
      </c>
      <c r="C22" s="23"/>
      <c r="D22" s="23"/>
      <c r="E22" s="23"/>
    </row>
    <row r="23" spans="2:62" x14ac:dyDescent="0.2">
      <c r="B23" s="23"/>
      <c r="C23" s="23"/>
      <c r="D23" s="23"/>
      <c r="E23" s="23"/>
    </row>
    <row r="24" spans="2:62" x14ac:dyDescent="0.2">
      <c r="B24" s="23"/>
      <c r="C24" s="23"/>
      <c r="D24" s="23"/>
      <c r="E24" s="23"/>
    </row>
    <row r="25" spans="2:62" x14ac:dyDescent="0.2">
      <c r="B25" s="23"/>
      <c r="C25" s="23"/>
      <c r="D25" s="23"/>
      <c r="E25" s="23"/>
    </row>
    <row r="26" spans="2:62" x14ac:dyDescent="0.2">
      <c r="B26" s="23"/>
      <c r="C26" s="23"/>
      <c r="D26" s="23"/>
      <c r="E26" s="23"/>
    </row>
    <row r="27" spans="2:62" x14ac:dyDescent="0.2">
      <c r="B27" s="23"/>
      <c r="C27" s="23"/>
      <c r="D27" s="23"/>
      <c r="E27" s="23"/>
    </row>
    <row r="28" spans="2:62" x14ac:dyDescent="0.2">
      <c r="B28" s="23"/>
      <c r="C28" s="23"/>
      <c r="D28" s="23"/>
      <c r="E28" s="23"/>
    </row>
    <row r="29" spans="2:62" x14ac:dyDescent="0.2">
      <c r="B29" s="23"/>
      <c r="C29" s="23"/>
      <c r="D29" s="23"/>
      <c r="E29" s="23"/>
    </row>
    <row r="30" spans="2:62" x14ac:dyDescent="0.2">
      <c r="B30" s="23"/>
      <c r="C30" s="23"/>
      <c r="D30" s="23"/>
      <c r="E30" s="23"/>
    </row>
    <row r="31" spans="2:62" x14ac:dyDescent="0.2">
      <c r="B31" s="23"/>
      <c r="C31" s="23"/>
      <c r="D31" s="23"/>
      <c r="E31" s="23"/>
    </row>
    <row r="32" spans="2:62" ht="15" x14ac:dyDescent="0.2">
      <c r="B32" s="25"/>
      <c r="C32" s="23"/>
      <c r="D32" s="23"/>
      <c r="E32" s="23"/>
    </row>
    <row r="33" spans="2:5" ht="15" x14ac:dyDescent="0.2">
      <c r="B33" s="25"/>
      <c r="C33" s="25"/>
      <c r="D33" s="25"/>
      <c r="E33" s="25"/>
    </row>
    <row r="34" spans="2:5" ht="15" x14ac:dyDescent="0.2">
      <c r="B34" s="25"/>
      <c r="C34" s="25"/>
      <c r="D34" s="25"/>
      <c r="E34" s="25"/>
    </row>
    <row r="35" spans="2:5" ht="15" x14ac:dyDescent="0.2">
      <c r="B35" s="25"/>
      <c r="C35" s="25"/>
      <c r="D35" s="25"/>
      <c r="E35" s="25"/>
    </row>
    <row r="36" spans="2:5" ht="15" x14ac:dyDescent="0.2">
      <c r="B36" s="25"/>
      <c r="C36" s="25"/>
      <c r="D36" s="25"/>
      <c r="E36" s="25"/>
    </row>
    <row r="37" spans="2:5" ht="15" x14ac:dyDescent="0.2">
      <c r="B37" s="25"/>
      <c r="C37" s="25"/>
      <c r="D37" s="25"/>
      <c r="E37" s="25"/>
    </row>
    <row r="38" spans="2:5" ht="15" x14ac:dyDescent="0.2">
      <c r="B38" s="25"/>
      <c r="C38" s="25"/>
      <c r="D38" s="25"/>
      <c r="E38" s="25"/>
    </row>
    <row r="39" spans="2:5" ht="15" x14ac:dyDescent="0.2">
      <c r="B39" s="25"/>
      <c r="C39" s="25"/>
      <c r="D39" s="25"/>
      <c r="E39" s="25"/>
    </row>
    <row r="40" spans="2:5" ht="15" x14ac:dyDescent="0.2">
      <c r="B40" s="25"/>
      <c r="C40" s="25"/>
      <c r="D40" s="25"/>
      <c r="E40" s="25"/>
    </row>
    <row r="41" spans="2:5" ht="15" x14ac:dyDescent="0.2">
      <c r="B41" s="25"/>
      <c r="C41" s="25"/>
      <c r="D41" s="25"/>
      <c r="E41" s="25"/>
    </row>
    <row r="42" spans="2:5" ht="15" x14ac:dyDescent="0.2">
      <c r="B42" s="25"/>
      <c r="C42" s="25"/>
      <c r="D42" s="25"/>
      <c r="E42" s="25"/>
    </row>
    <row r="43" spans="2:5" ht="15" x14ac:dyDescent="0.2">
      <c r="B43" s="25"/>
      <c r="C43" s="25"/>
      <c r="D43" s="25"/>
      <c r="E43" s="25"/>
    </row>
    <row r="44" spans="2:5" ht="15" x14ac:dyDescent="0.2">
      <c r="B44" s="25"/>
      <c r="C44" s="25"/>
      <c r="D44" s="25"/>
      <c r="E44" s="25"/>
    </row>
    <row r="45" spans="2:5" ht="15" x14ac:dyDescent="0.2">
      <c r="B45" s="25"/>
      <c r="C45" s="25"/>
      <c r="D45" s="25"/>
      <c r="E45" s="25"/>
    </row>
    <row r="46" spans="2:5" ht="15" x14ac:dyDescent="0.2">
      <c r="B46" s="25"/>
      <c r="C46" s="25"/>
      <c r="D46" s="25"/>
      <c r="E46" s="25"/>
    </row>
    <row r="47" spans="2:5" ht="15" x14ac:dyDescent="0.2">
      <c r="B47" s="25"/>
      <c r="C47" s="25"/>
      <c r="D47" s="25"/>
      <c r="E47" s="25"/>
    </row>
    <row r="48" spans="2:5" ht="15" x14ac:dyDescent="0.2">
      <c r="B48" s="25"/>
      <c r="C48" s="25"/>
      <c r="D48" s="25"/>
      <c r="E48" s="25"/>
    </row>
    <row r="49" spans="2:5" ht="15" x14ac:dyDescent="0.2">
      <c r="B49" s="25"/>
      <c r="C49" s="25"/>
      <c r="D49" s="25"/>
      <c r="E49" s="25"/>
    </row>
    <row r="50" spans="2:5" ht="15" x14ac:dyDescent="0.2">
      <c r="B50" s="25"/>
      <c r="C50" s="25"/>
      <c r="D50" s="25"/>
      <c r="E50" s="25"/>
    </row>
    <row r="51" spans="2:5" ht="15" x14ac:dyDescent="0.2">
      <c r="B51" s="25"/>
      <c r="C51" s="25"/>
      <c r="D51" s="25"/>
      <c r="E51" s="25"/>
    </row>
    <row r="52" spans="2:5" ht="15" x14ac:dyDescent="0.2">
      <c r="B52" s="25"/>
      <c r="C52" s="25"/>
      <c r="D52" s="25"/>
      <c r="E52" s="25"/>
    </row>
    <row r="53" spans="2:5" ht="15" x14ac:dyDescent="0.2">
      <c r="B53" s="25"/>
      <c r="C53" s="25"/>
      <c r="D53" s="25"/>
      <c r="E53" s="25"/>
    </row>
    <row r="54" spans="2:5" ht="15" x14ac:dyDescent="0.2">
      <c r="B54" s="25"/>
      <c r="C54" s="25"/>
      <c r="D54" s="25"/>
      <c r="E54" s="25"/>
    </row>
    <row r="55" spans="2:5" ht="15" x14ac:dyDescent="0.2">
      <c r="B55" s="25"/>
      <c r="C55" s="25"/>
      <c r="D55" s="25"/>
      <c r="E55" s="25"/>
    </row>
    <row r="56" spans="2:5" ht="15" x14ac:dyDescent="0.2">
      <c r="B56" s="25"/>
      <c r="C56" s="25"/>
      <c r="D56" s="25"/>
      <c r="E56" s="25"/>
    </row>
    <row r="57" spans="2:5" ht="15" x14ac:dyDescent="0.2">
      <c r="B57" s="25"/>
      <c r="C57" s="25"/>
      <c r="D57" s="25"/>
      <c r="E57" s="25"/>
    </row>
    <row r="58" spans="2:5" ht="15" x14ac:dyDescent="0.2">
      <c r="B58" s="25"/>
      <c r="C58" s="25"/>
      <c r="D58" s="25"/>
      <c r="E58" s="25"/>
    </row>
    <row r="59" spans="2:5" ht="15" x14ac:dyDescent="0.2">
      <c r="B59" s="25"/>
      <c r="C59" s="25"/>
      <c r="D59" s="25"/>
      <c r="E59" s="25"/>
    </row>
    <row r="60" spans="2:5" ht="15" x14ac:dyDescent="0.2">
      <c r="B60" s="25"/>
      <c r="C60" s="25"/>
      <c r="D60" s="25"/>
      <c r="E60" s="25"/>
    </row>
    <row r="61" spans="2:5" ht="15" x14ac:dyDescent="0.2">
      <c r="B61" s="25"/>
      <c r="C61" s="25"/>
      <c r="D61" s="25"/>
      <c r="E61" s="25"/>
    </row>
    <row r="62" spans="2:5" ht="15" x14ac:dyDescent="0.2">
      <c r="B62" s="25"/>
      <c r="C62" s="25"/>
      <c r="D62" s="25"/>
      <c r="E62" s="25"/>
    </row>
    <row r="63" spans="2:5" ht="15" x14ac:dyDescent="0.2">
      <c r="B63" s="25"/>
      <c r="C63" s="25"/>
      <c r="D63" s="25"/>
      <c r="E63" s="25"/>
    </row>
    <row r="64" spans="2:5" ht="15" x14ac:dyDescent="0.2">
      <c r="B64" s="25"/>
      <c r="C64" s="25"/>
      <c r="D64" s="25"/>
      <c r="E64" s="25"/>
    </row>
    <row r="65" spans="2:5" ht="15" x14ac:dyDescent="0.2">
      <c r="B65" s="25"/>
      <c r="C65" s="25"/>
      <c r="D65" s="25"/>
      <c r="E65" s="25"/>
    </row>
    <row r="66" spans="2:5" ht="15" x14ac:dyDescent="0.2">
      <c r="B66" s="25"/>
      <c r="C66" s="25"/>
      <c r="D66" s="25"/>
      <c r="E66" s="25"/>
    </row>
    <row r="67" spans="2:5" ht="15" x14ac:dyDescent="0.2">
      <c r="B67" s="25"/>
      <c r="C67" s="25"/>
      <c r="D67" s="25"/>
      <c r="E67" s="25"/>
    </row>
    <row r="68" spans="2:5" ht="15" x14ac:dyDescent="0.2">
      <c r="B68" s="25"/>
      <c r="C68" s="25"/>
      <c r="D68" s="25"/>
      <c r="E68" s="25"/>
    </row>
    <row r="69" spans="2:5" ht="15" x14ac:dyDescent="0.2">
      <c r="B69" s="25"/>
      <c r="C69" s="25"/>
      <c r="D69" s="25"/>
      <c r="E69" s="25"/>
    </row>
    <row r="70" spans="2:5" ht="15" x14ac:dyDescent="0.2">
      <c r="B70" s="25"/>
      <c r="C70" s="25"/>
      <c r="D70" s="25"/>
      <c r="E70" s="25"/>
    </row>
    <row r="71" spans="2:5" ht="15" x14ac:dyDescent="0.2">
      <c r="B71" s="25"/>
      <c r="C71" s="25"/>
      <c r="D71" s="25"/>
      <c r="E71" s="25"/>
    </row>
    <row r="72" spans="2:5" ht="15" x14ac:dyDescent="0.2">
      <c r="B72" s="25"/>
      <c r="C72" s="25"/>
      <c r="D72" s="25"/>
      <c r="E72" s="25"/>
    </row>
    <row r="73" spans="2:5" ht="15" x14ac:dyDescent="0.2">
      <c r="B73" s="25"/>
      <c r="C73" s="25"/>
      <c r="D73" s="25"/>
      <c r="E73" s="25"/>
    </row>
    <row r="74" spans="2:5" ht="15" x14ac:dyDescent="0.2">
      <c r="B74" s="25"/>
      <c r="C74" s="25"/>
      <c r="D74" s="25"/>
      <c r="E74" s="25"/>
    </row>
    <row r="75" spans="2:5" ht="15" x14ac:dyDescent="0.2">
      <c r="B75" s="25"/>
      <c r="C75" s="25"/>
      <c r="D75" s="25"/>
      <c r="E75" s="25"/>
    </row>
    <row r="76" spans="2:5" ht="15" x14ac:dyDescent="0.2">
      <c r="B76" s="25"/>
      <c r="C76" s="25"/>
      <c r="D76" s="25"/>
      <c r="E76" s="25"/>
    </row>
    <row r="77" spans="2:5" ht="15" x14ac:dyDescent="0.2">
      <c r="B77" s="25"/>
      <c r="C77" s="25"/>
      <c r="D77" s="25"/>
      <c r="E77" s="25"/>
    </row>
    <row r="78" spans="2:5" ht="15" x14ac:dyDescent="0.2">
      <c r="B78" s="25"/>
      <c r="C78" s="25"/>
      <c r="D78" s="25"/>
      <c r="E78" s="25"/>
    </row>
    <row r="79" spans="2:5" ht="15" x14ac:dyDescent="0.2">
      <c r="B79" s="25"/>
      <c r="C79" s="25"/>
      <c r="D79" s="25"/>
      <c r="E79" s="25"/>
    </row>
    <row r="80" spans="2:5" ht="15" x14ac:dyDescent="0.2">
      <c r="B80" s="25"/>
      <c r="C80" s="25"/>
      <c r="D80" s="25"/>
      <c r="E80" s="25"/>
    </row>
    <row r="81" spans="2:5" ht="15" x14ac:dyDescent="0.2">
      <c r="B81" s="25"/>
      <c r="C81" s="25"/>
      <c r="D81" s="25"/>
      <c r="E81" s="25"/>
    </row>
    <row r="82" spans="2:5" ht="15" x14ac:dyDescent="0.2">
      <c r="B82" s="25"/>
      <c r="C82" s="25"/>
      <c r="D82" s="25"/>
      <c r="E82" s="25"/>
    </row>
    <row r="83" spans="2:5" ht="15" x14ac:dyDescent="0.2">
      <c r="B83" s="25"/>
      <c r="C83" s="25"/>
      <c r="D83" s="25"/>
      <c r="E83" s="25"/>
    </row>
    <row r="84" spans="2:5" ht="15" x14ac:dyDescent="0.2">
      <c r="B84" s="25"/>
      <c r="C84" s="25"/>
      <c r="D84" s="25"/>
      <c r="E84" s="25"/>
    </row>
    <row r="85" spans="2:5" ht="15" x14ac:dyDescent="0.2">
      <c r="B85" s="25"/>
      <c r="C85" s="25"/>
      <c r="D85" s="25"/>
      <c r="E85" s="25"/>
    </row>
    <row r="86" spans="2:5" ht="15" x14ac:dyDescent="0.2">
      <c r="B86" s="25"/>
      <c r="C86" s="25"/>
      <c r="D86" s="25"/>
      <c r="E86" s="25"/>
    </row>
    <row r="87" spans="2:5" ht="15" x14ac:dyDescent="0.2">
      <c r="B87" s="25"/>
      <c r="C87" s="25"/>
      <c r="D87" s="25"/>
      <c r="E87" s="25"/>
    </row>
    <row r="88" spans="2:5" ht="15" x14ac:dyDescent="0.2">
      <c r="B88" s="25"/>
      <c r="C88" s="25"/>
      <c r="D88" s="25"/>
      <c r="E88" s="25"/>
    </row>
    <row r="89" spans="2:5" ht="15" x14ac:dyDescent="0.2">
      <c r="B89" s="25"/>
      <c r="C89" s="25"/>
      <c r="D89" s="25"/>
      <c r="E89" s="25"/>
    </row>
    <row r="90" spans="2:5" ht="15" x14ac:dyDescent="0.2">
      <c r="B90" s="25"/>
      <c r="C90" s="25"/>
      <c r="D90" s="25"/>
      <c r="E90" s="25"/>
    </row>
    <row r="91" spans="2:5" ht="15" x14ac:dyDescent="0.2">
      <c r="B91" s="25"/>
      <c r="C91" s="25"/>
      <c r="D91" s="25"/>
      <c r="E91" s="25"/>
    </row>
    <row r="92" spans="2:5" ht="15" x14ac:dyDescent="0.2">
      <c r="B92" s="25"/>
      <c r="C92" s="25"/>
      <c r="D92" s="25"/>
      <c r="E92" s="25"/>
    </row>
    <row r="93" spans="2:5" ht="15" x14ac:dyDescent="0.2">
      <c r="B93" s="25"/>
      <c r="C93" s="25"/>
      <c r="D93" s="25"/>
      <c r="E93" s="25"/>
    </row>
    <row r="94" spans="2:5" ht="15" x14ac:dyDescent="0.2">
      <c r="B94" s="25"/>
      <c r="C94" s="25"/>
      <c r="D94" s="25"/>
      <c r="E94" s="25"/>
    </row>
    <row r="95" spans="2:5" ht="15" x14ac:dyDescent="0.2">
      <c r="B95" s="25"/>
      <c r="C95" s="25"/>
      <c r="D95" s="25"/>
      <c r="E95" s="25"/>
    </row>
    <row r="96" spans="2:5" ht="15" x14ac:dyDescent="0.2">
      <c r="B96" s="25"/>
      <c r="C96" s="25"/>
      <c r="D96" s="25"/>
      <c r="E96" s="25"/>
    </row>
    <row r="97" spans="2:5" ht="15" x14ac:dyDescent="0.2">
      <c r="B97" s="25"/>
      <c r="C97" s="25"/>
      <c r="D97" s="25"/>
      <c r="E97" s="25"/>
    </row>
    <row r="98" spans="2:5" ht="15" x14ac:dyDescent="0.2">
      <c r="B98" s="25"/>
      <c r="C98" s="25"/>
      <c r="D98" s="25"/>
      <c r="E98" s="25"/>
    </row>
    <row r="99" spans="2:5" ht="15" x14ac:dyDescent="0.2">
      <c r="B99" s="25"/>
      <c r="C99" s="25"/>
      <c r="D99" s="25"/>
      <c r="E99" s="25"/>
    </row>
    <row r="100" spans="2:5" ht="15" x14ac:dyDescent="0.2">
      <c r="B100" s="25"/>
      <c r="C100" s="25"/>
      <c r="D100" s="25"/>
      <c r="E100" s="25"/>
    </row>
    <row r="101" spans="2:5" ht="15" x14ac:dyDescent="0.2">
      <c r="B101" s="25"/>
      <c r="C101" s="25"/>
      <c r="D101" s="25"/>
      <c r="E101" s="25"/>
    </row>
    <row r="102" spans="2:5" ht="15" x14ac:dyDescent="0.2">
      <c r="B102" s="25"/>
      <c r="C102" s="25"/>
      <c r="D102" s="25"/>
      <c r="E102" s="25"/>
    </row>
    <row r="103" spans="2:5" ht="15" x14ac:dyDescent="0.2">
      <c r="B103" s="25"/>
      <c r="C103" s="25"/>
      <c r="D103" s="25"/>
      <c r="E103" s="25"/>
    </row>
    <row r="104" spans="2:5" ht="15" x14ac:dyDescent="0.2">
      <c r="B104" s="25"/>
      <c r="C104" s="25"/>
      <c r="D104" s="25"/>
      <c r="E104" s="25"/>
    </row>
    <row r="105" spans="2:5" ht="15" x14ac:dyDescent="0.2">
      <c r="B105" s="25"/>
      <c r="C105" s="25"/>
      <c r="D105" s="25"/>
      <c r="E105" s="25"/>
    </row>
    <row r="106" spans="2:5" ht="15" x14ac:dyDescent="0.2">
      <c r="B106" s="25"/>
      <c r="C106" s="25"/>
      <c r="D106" s="25"/>
      <c r="E106" s="25"/>
    </row>
    <row r="107" spans="2:5" ht="15" x14ac:dyDescent="0.2">
      <c r="B107" s="25"/>
      <c r="C107" s="25"/>
      <c r="D107" s="25"/>
      <c r="E107" s="25"/>
    </row>
    <row r="108" spans="2:5" ht="15" x14ac:dyDescent="0.2">
      <c r="B108" s="25"/>
      <c r="C108" s="25"/>
      <c r="D108" s="25"/>
      <c r="E108" s="25"/>
    </row>
    <row r="109" spans="2:5" ht="15" x14ac:dyDescent="0.2">
      <c r="B109" s="25"/>
      <c r="C109" s="25"/>
      <c r="D109" s="25"/>
      <c r="E109" s="25"/>
    </row>
    <row r="110" spans="2:5" ht="15" x14ac:dyDescent="0.2">
      <c r="B110" s="25"/>
      <c r="C110" s="25"/>
      <c r="D110" s="25"/>
      <c r="E110" s="25"/>
    </row>
    <row r="111" spans="2:5" ht="15" x14ac:dyDescent="0.2">
      <c r="C111" s="25"/>
      <c r="D111" s="25"/>
      <c r="E111" s="25"/>
    </row>
  </sheetData>
  <mergeCells count="35">
    <mergeCell ref="BE8:BJ8"/>
    <mergeCell ref="AY8:BD8"/>
    <mergeCell ref="AS8:AX8"/>
    <mergeCell ref="AM8:AR8"/>
    <mergeCell ref="BH9:BJ9"/>
    <mergeCell ref="AM9:AO9"/>
    <mergeCell ref="B1:D1"/>
    <mergeCell ref="B5:D5"/>
    <mergeCell ref="S7:AK7"/>
    <mergeCell ref="AV9:AX9"/>
    <mergeCell ref="AI9:AK9"/>
    <mergeCell ref="AL7:BJ7"/>
    <mergeCell ref="AP9:AR9"/>
    <mergeCell ref="AS9:AU9"/>
    <mergeCell ref="AY9:BA9"/>
    <mergeCell ref="BE9:BG9"/>
    <mergeCell ref="BB9:BD9"/>
    <mergeCell ref="B7:B10"/>
    <mergeCell ref="E7:E10"/>
    <mergeCell ref="C7:C10"/>
    <mergeCell ref="F7:K8"/>
    <mergeCell ref="L7:R8"/>
    <mergeCell ref="F11:K11"/>
    <mergeCell ref="AF8:AK8"/>
    <mergeCell ref="I9:K9"/>
    <mergeCell ref="Z8:AE8"/>
    <mergeCell ref="T8:Y8"/>
    <mergeCell ref="AF9:AH9"/>
    <mergeCell ref="W9:Y9"/>
    <mergeCell ref="F9:H9"/>
    <mergeCell ref="M9:O9"/>
    <mergeCell ref="P9:R9"/>
    <mergeCell ref="T9:V9"/>
    <mergeCell ref="Z9:AB9"/>
    <mergeCell ref="AC9:AE9"/>
  </mergeCells>
  <pageMargins left="0.75" right="0.75" top="1" bottom="1" header="0.5" footer="0.5"/>
  <pageSetup paperSize="9" scale="21" orientation="landscape" verticalDpi="2"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9999"/>
  </sheetPr>
  <dimension ref="B1:I13"/>
  <sheetViews>
    <sheetView workbookViewId="0">
      <selection activeCell="A2" sqref="A2"/>
    </sheetView>
  </sheetViews>
  <sheetFormatPr defaultColWidth="9.140625" defaultRowHeight="12.75" x14ac:dyDescent="0.2"/>
  <cols>
    <col min="1" max="1" width="12" style="16" customWidth="1"/>
    <col min="2" max="2" width="34.140625" style="16" customWidth="1"/>
    <col min="3" max="3" width="25.5703125" style="16" customWidth="1"/>
    <col min="4" max="4" width="50.140625" style="16" customWidth="1"/>
    <col min="5" max="5" width="20.140625" style="16" customWidth="1"/>
    <col min="6" max="6" width="5.85546875" style="16" customWidth="1"/>
    <col min="7" max="9" width="19.85546875" style="16" customWidth="1"/>
    <col min="10" max="10" width="18.140625" style="16" customWidth="1"/>
    <col min="11" max="16384" width="9.140625" style="16"/>
  </cols>
  <sheetData>
    <row r="1" spans="2:9" ht="20.25" x14ac:dyDescent="0.3">
      <c r="B1" s="17" t="s">
        <v>238</v>
      </c>
      <c r="C1" s="15"/>
      <c r="D1" s="15"/>
      <c r="E1" s="15"/>
      <c r="F1" s="15"/>
      <c r="G1" s="15"/>
      <c r="H1" s="15"/>
      <c r="I1" s="15"/>
    </row>
    <row r="2" spans="2:9" ht="15" x14ac:dyDescent="0.25">
      <c r="B2" s="47" t="str">
        <f>Tradingname</f>
        <v>AGI Development Group Pty Ltd</v>
      </c>
      <c r="C2" s="48"/>
    </row>
    <row r="3" spans="2:9" ht="18" customHeight="1" x14ac:dyDescent="0.45">
      <c r="B3" s="49" t="s">
        <v>240</v>
      </c>
      <c r="C3" s="50" t="str">
        <f>TEXT(Yearstart,"dd/mm/yyyy")&amp;" to "&amp;TEXT(Yearending,"dd/mm/yyyy")</f>
        <v>01/01/2022 to 31/12/2022</v>
      </c>
      <c r="D3" s="43"/>
      <c r="E3" s="43"/>
    </row>
    <row r="4" spans="2:9" ht="20.25" x14ac:dyDescent="0.3">
      <c r="B4" s="14"/>
    </row>
    <row r="5" spans="2:9" ht="15.75" x14ac:dyDescent="0.25">
      <c r="B5" s="26" t="s">
        <v>239</v>
      </c>
    </row>
    <row r="6" spans="2:9" x14ac:dyDescent="0.2">
      <c r="B6" s="18"/>
      <c r="C6" s="21"/>
      <c r="D6" s="21"/>
      <c r="E6" s="21"/>
      <c r="G6" s="27"/>
      <c r="H6" s="23"/>
      <c r="I6" s="23"/>
    </row>
    <row r="7" spans="2:9" ht="57" customHeight="1" x14ac:dyDescent="0.2">
      <c r="B7" s="474" t="s">
        <v>138</v>
      </c>
      <c r="C7" s="475"/>
      <c r="D7" s="475"/>
      <c r="E7" s="476"/>
    </row>
    <row r="8" spans="2:9" ht="13.5" customHeight="1" x14ac:dyDescent="0.2">
      <c r="B8" s="473" t="s">
        <v>592</v>
      </c>
      <c r="C8" s="473"/>
      <c r="D8" s="473"/>
      <c r="E8" s="473"/>
    </row>
    <row r="9" spans="2:9" ht="13.5" customHeight="1" x14ac:dyDescent="0.2">
      <c r="B9" s="473" t="s">
        <v>593</v>
      </c>
      <c r="C9" s="473"/>
      <c r="D9" s="473"/>
      <c r="E9" s="473"/>
    </row>
    <row r="10" spans="2:9" ht="13.5" customHeight="1" x14ac:dyDescent="0.2">
      <c r="B10" s="473"/>
      <c r="C10" s="473"/>
      <c r="D10" s="473"/>
      <c r="E10" s="473"/>
    </row>
    <row r="11" spans="2:9" ht="13.5" customHeight="1" x14ac:dyDescent="0.2">
      <c r="B11" s="473"/>
      <c r="C11" s="473"/>
      <c r="D11" s="473"/>
      <c r="E11" s="473"/>
    </row>
    <row r="12" spans="2:9" ht="13.5" customHeight="1" x14ac:dyDescent="0.2">
      <c r="B12" s="473"/>
      <c r="C12" s="473"/>
      <c r="D12" s="473"/>
      <c r="E12" s="473"/>
    </row>
    <row r="13" spans="2:9" ht="13.5" customHeight="1" x14ac:dyDescent="0.2">
      <c r="B13" s="473"/>
      <c r="C13" s="473"/>
      <c r="D13" s="473"/>
      <c r="E13" s="473"/>
    </row>
  </sheetData>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R62"/>
  <sheetViews>
    <sheetView zoomScale="90" zoomScaleNormal="90" workbookViewId="0">
      <selection activeCell="T15" sqref="T15"/>
    </sheetView>
  </sheetViews>
  <sheetFormatPr defaultColWidth="9.140625" defaultRowHeight="23.25" x14ac:dyDescent="0.35"/>
  <cols>
    <col min="1" max="1" width="6.140625" style="7" customWidth="1"/>
    <col min="2" max="2" width="5.85546875" style="7" customWidth="1"/>
    <col min="3" max="4" width="16.85546875" style="7" customWidth="1"/>
    <col min="5" max="5" width="15" style="7" customWidth="1"/>
    <col min="6" max="6" width="5.85546875" style="7" customWidth="1"/>
    <col min="7" max="8" width="16.85546875" style="7" customWidth="1"/>
    <col min="9" max="9" width="13.140625" style="7" customWidth="1"/>
    <col min="10" max="10" width="6" style="7" customWidth="1"/>
    <col min="11" max="11" width="3.85546875" style="7" customWidth="1"/>
    <col min="12" max="17" width="10.85546875" style="7" customWidth="1"/>
    <col min="18" max="18" width="4" style="7" customWidth="1"/>
    <col min="19" max="16384" width="9.140625" style="7"/>
  </cols>
  <sheetData>
    <row r="1" spans="1:18" ht="23.25" customHeight="1" thickBot="1" x14ac:dyDescent="0.4">
      <c r="A1" s="7" t="s">
        <v>17</v>
      </c>
    </row>
    <row r="2" spans="1:18" ht="15" customHeight="1" x14ac:dyDescent="0.35">
      <c r="B2" s="74"/>
      <c r="C2" s="66"/>
      <c r="D2" s="66"/>
      <c r="E2" s="66"/>
      <c r="F2" s="66"/>
      <c r="G2" s="66"/>
      <c r="H2" s="66"/>
      <c r="I2" s="66"/>
      <c r="J2" s="67"/>
    </row>
    <row r="3" spans="1:18" ht="21" customHeight="1" x14ac:dyDescent="0.35">
      <c r="B3" s="75"/>
      <c r="C3" s="68"/>
      <c r="D3" s="69"/>
      <c r="E3" s="68"/>
      <c r="F3" s="69" t="s">
        <v>18</v>
      </c>
      <c r="G3" s="68"/>
      <c r="H3" s="69"/>
      <c r="I3" s="68"/>
      <c r="J3" s="70"/>
      <c r="K3" s="8"/>
      <c r="L3" s="8"/>
      <c r="M3" s="8"/>
      <c r="N3" s="8"/>
      <c r="O3" s="8"/>
      <c r="P3" s="8"/>
      <c r="Q3" s="8"/>
      <c r="R3" s="9"/>
    </row>
    <row r="4" spans="1:18" ht="15" customHeight="1" thickBot="1" x14ac:dyDescent="0.4">
      <c r="B4" s="75"/>
      <c r="C4" s="71"/>
      <c r="D4" s="72"/>
      <c r="E4" s="71"/>
      <c r="F4" s="71"/>
      <c r="G4" s="71"/>
      <c r="H4" s="73"/>
      <c r="I4" s="71"/>
      <c r="J4" s="70"/>
      <c r="K4" s="10"/>
      <c r="L4" s="10"/>
      <c r="M4" s="10"/>
      <c r="N4" s="10"/>
      <c r="O4" s="10"/>
      <c r="P4" s="10"/>
      <c r="Q4" s="10"/>
    </row>
    <row r="5" spans="1:18" s="10" customFormat="1" ht="19.899999999999999" customHeight="1" x14ac:dyDescent="0.2">
      <c r="B5" s="76"/>
      <c r="C5" s="77"/>
      <c r="D5" s="77"/>
      <c r="E5" s="77"/>
      <c r="F5" s="77"/>
      <c r="G5" s="77"/>
      <c r="H5" s="77"/>
      <c r="I5" s="77"/>
      <c r="J5" s="78"/>
      <c r="K5" s="11"/>
      <c r="R5" s="8"/>
    </row>
    <row r="6" spans="1:18" s="10" customFormat="1" ht="15" customHeight="1" x14ac:dyDescent="0.2">
      <c r="B6" s="79"/>
      <c r="C6" s="80"/>
      <c r="D6" s="80"/>
      <c r="E6" s="80"/>
      <c r="F6" s="80"/>
      <c r="G6" s="80"/>
      <c r="H6" s="80"/>
      <c r="I6" s="80"/>
      <c r="J6" s="81"/>
      <c r="K6" s="11"/>
      <c r="R6" s="8"/>
    </row>
    <row r="7" spans="1:18" s="10" customFormat="1" ht="15" customHeight="1" x14ac:dyDescent="0.2">
      <c r="B7" s="79"/>
      <c r="C7" s="80"/>
      <c r="D7" s="80"/>
      <c r="E7" s="80"/>
      <c r="F7" s="80"/>
      <c r="G7" s="80"/>
      <c r="H7" s="80"/>
      <c r="I7" s="80"/>
      <c r="J7" s="81"/>
      <c r="K7" s="11"/>
      <c r="R7" s="8"/>
    </row>
    <row r="8" spans="1:18" s="10" customFormat="1" ht="15" customHeight="1" x14ac:dyDescent="0.2">
      <c r="B8" s="79"/>
      <c r="C8" s="80"/>
      <c r="D8" s="80"/>
      <c r="E8" s="80"/>
      <c r="F8" s="80"/>
      <c r="G8" s="80"/>
      <c r="H8" s="80"/>
      <c r="I8" s="80"/>
      <c r="J8" s="81"/>
      <c r="K8" s="11"/>
      <c r="R8" s="8"/>
    </row>
    <row r="9" spans="1:18" s="10" customFormat="1" ht="15" customHeight="1" x14ac:dyDescent="0.2">
      <c r="B9" s="79"/>
      <c r="C9" s="80"/>
      <c r="D9" s="80"/>
      <c r="E9" s="80"/>
      <c r="F9" s="80"/>
      <c r="G9" s="80"/>
      <c r="H9" s="80"/>
      <c r="I9" s="80"/>
      <c r="J9" s="81"/>
      <c r="K9" s="11"/>
      <c r="R9" s="8"/>
    </row>
    <row r="10" spans="1:18" s="10" customFormat="1" ht="15" customHeight="1" x14ac:dyDescent="0.2">
      <c r="B10" s="79"/>
      <c r="C10" s="80"/>
      <c r="D10" s="80"/>
      <c r="E10" s="80"/>
      <c r="F10" s="80"/>
      <c r="G10" s="80"/>
      <c r="H10" s="80"/>
      <c r="I10" s="80"/>
      <c r="J10" s="81"/>
      <c r="K10" s="11"/>
      <c r="R10" s="8"/>
    </row>
    <row r="11" spans="1:18" s="10" customFormat="1" ht="15" customHeight="1" x14ac:dyDescent="0.2">
      <c r="B11" s="79"/>
      <c r="C11" s="80"/>
      <c r="D11" s="80"/>
      <c r="E11" s="80"/>
      <c r="F11" s="80"/>
      <c r="G11" s="80"/>
      <c r="H11" s="80"/>
      <c r="I11" s="80"/>
      <c r="J11" s="81"/>
      <c r="K11" s="11"/>
      <c r="R11" s="8"/>
    </row>
    <row r="12" spans="1:18" s="10" customFormat="1" ht="15" customHeight="1" x14ac:dyDescent="0.2">
      <c r="B12" s="79"/>
      <c r="C12" s="80"/>
      <c r="D12" s="80"/>
      <c r="E12" s="80"/>
      <c r="F12" s="80"/>
      <c r="G12" s="80"/>
      <c r="H12" s="80"/>
      <c r="I12" s="80"/>
      <c r="J12" s="81"/>
      <c r="K12" s="11"/>
      <c r="R12" s="8"/>
    </row>
    <row r="13" spans="1:18" s="10" customFormat="1" ht="15" customHeight="1" x14ac:dyDescent="0.2">
      <c r="B13" s="79"/>
      <c r="C13" s="80"/>
      <c r="D13" s="80"/>
      <c r="E13" s="80"/>
      <c r="F13" s="80"/>
      <c r="G13" s="80"/>
      <c r="H13" s="80"/>
      <c r="I13" s="80"/>
      <c r="J13" s="81"/>
      <c r="K13" s="11"/>
      <c r="R13" s="8"/>
    </row>
    <row r="14" spans="1:18" s="10" customFormat="1" ht="15" customHeight="1" x14ac:dyDescent="0.2">
      <c r="B14" s="79"/>
      <c r="C14" s="80"/>
      <c r="D14" s="80"/>
      <c r="E14" s="80"/>
      <c r="F14" s="80"/>
      <c r="G14" s="80"/>
      <c r="H14" s="80"/>
      <c r="I14" s="80"/>
      <c r="J14" s="81"/>
      <c r="K14" s="11"/>
      <c r="R14" s="8"/>
    </row>
    <row r="15" spans="1:18" s="10" customFormat="1" ht="15" customHeight="1" x14ac:dyDescent="0.2">
      <c r="B15" s="79"/>
      <c r="C15" s="80"/>
      <c r="D15" s="80"/>
      <c r="E15" s="80"/>
      <c r="F15" s="80"/>
      <c r="G15" s="80"/>
      <c r="H15" s="80"/>
      <c r="I15" s="80"/>
      <c r="J15" s="81"/>
      <c r="K15" s="11"/>
      <c r="R15" s="8"/>
    </row>
    <row r="16" spans="1:18" s="10" customFormat="1" ht="15" customHeight="1" x14ac:dyDescent="0.2">
      <c r="B16" s="79"/>
      <c r="C16" s="80"/>
      <c r="D16" s="80"/>
      <c r="E16" s="80"/>
      <c r="F16" s="80"/>
      <c r="G16" s="80"/>
      <c r="H16" s="80"/>
      <c r="I16" s="80"/>
      <c r="J16" s="81"/>
      <c r="K16" s="11"/>
      <c r="R16" s="8"/>
    </row>
    <row r="17" spans="2:18" s="10" customFormat="1" ht="15" customHeight="1" x14ac:dyDescent="0.2">
      <c r="B17" s="79"/>
      <c r="C17" s="80"/>
      <c r="D17" s="80"/>
      <c r="E17" s="80"/>
      <c r="F17" s="80"/>
      <c r="G17" s="80"/>
      <c r="H17" s="80"/>
      <c r="I17" s="80"/>
      <c r="J17" s="81"/>
      <c r="K17" s="11"/>
      <c r="R17" s="8"/>
    </row>
    <row r="18" spans="2:18" s="10" customFormat="1" ht="15" customHeight="1" x14ac:dyDescent="0.2">
      <c r="B18" s="79"/>
      <c r="C18" s="419"/>
      <c r="D18" s="419"/>
      <c r="E18" s="419"/>
      <c r="F18" s="80"/>
      <c r="G18" s="80"/>
      <c r="H18" s="80"/>
      <c r="I18" s="80"/>
      <c r="J18" s="81"/>
      <c r="K18" s="11"/>
      <c r="R18" s="8"/>
    </row>
    <row r="19" spans="2:18" s="10" customFormat="1" ht="15" customHeight="1" x14ac:dyDescent="0.2">
      <c r="B19" s="79"/>
      <c r="C19" s="80"/>
      <c r="D19" s="80"/>
      <c r="E19" s="80"/>
      <c r="F19" s="80"/>
      <c r="G19" s="80"/>
      <c r="H19" s="80"/>
      <c r="I19" s="80"/>
      <c r="J19" s="81"/>
      <c r="K19" s="11"/>
      <c r="L19" s="45"/>
      <c r="R19" s="8"/>
    </row>
    <row r="20" spans="2:18" s="10" customFormat="1" ht="15" customHeight="1" x14ac:dyDescent="0.2">
      <c r="B20" s="79"/>
      <c r="C20" s="80"/>
      <c r="D20" s="80"/>
      <c r="E20" s="80"/>
      <c r="F20" s="80"/>
      <c r="G20" s="80"/>
      <c r="H20" s="80"/>
      <c r="I20" s="80"/>
      <c r="J20" s="81"/>
      <c r="K20" s="11"/>
      <c r="R20" s="8"/>
    </row>
    <row r="21" spans="2:18" s="10" customFormat="1" ht="15" customHeight="1" x14ac:dyDescent="0.2">
      <c r="B21" s="79"/>
      <c r="C21" s="80"/>
      <c r="D21" s="80"/>
      <c r="E21" s="80"/>
      <c r="F21" s="80"/>
      <c r="G21" s="80"/>
      <c r="H21" s="80"/>
      <c r="I21" s="80"/>
      <c r="J21" s="81"/>
      <c r="K21" s="11"/>
      <c r="R21" s="8"/>
    </row>
    <row r="22" spans="2:18" s="10" customFormat="1" ht="15" customHeight="1" x14ac:dyDescent="0.2">
      <c r="B22" s="79"/>
      <c r="C22" s="80"/>
      <c r="D22" s="80"/>
      <c r="E22" s="80"/>
      <c r="F22" s="80"/>
      <c r="G22" s="80"/>
      <c r="H22" s="80"/>
      <c r="I22" s="80"/>
      <c r="J22" s="81"/>
      <c r="K22" s="11"/>
      <c r="R22" s="8"/>
    </row>
    <row r="23" spans="2:18" s="10" customFormat="1" ht="15" customHeight="1" x14ac:dyDescent="0.2">
      <c r="B23" s="79"/>
      <c r="C23" s="80"/>
      <c r="D23" s="80"/>
      <c r="E23" s="80"/>
      <c r="F23" s="80"/>
      <c r="G23" s="80"/>
      <c r="H23" s="80"/>
      <c r="I23" s="80"/>
      <c r="J23" s="81"/>
      <c r="K23" s="11"/>
      <c r="R23" s="8"/>
    </row>
    <row r="24" spans="2:18" s="10" customFormat="1" ht="15" customHeight="1" x14ac:dyDescent="0.2">
      <c r="B24" s="79"/>
      <c r="C24" s="80"/>
      <c r="D24" s="80"/>
      <c r="E24" s="80"/>
      <c r="F24" s="80"/>
      <c r="G24" s="80"/>
      <c r="H24" s="80"/>
      <c r="I24" s="80"/>
      <c r="J24" s="81"/>
      <c r="K24" s="11"/>
      <c r="R24" s="8"/>
    </row>
    <row r="25" spans="2:18" s="10" customFormat="1" ht="15.75" customHeight="1" x14ac:dyDescent="0.2">
      <c r="B25" s="79"/>
      <c r="C25" s="80"/>
      <c r="D25" s="80"/>
      <c r="E25" s="80"/>
      <c r="F25" s="80"/>
      <c r="G25" s="80"/>
      <c r="H25" s="80"/>
      <c r="I25" s="80"/>
      <c r="J25" s="81"/>
      <c r="K25" s="11"/>
      <c r="R25" s="8"/>
    </row>
    <row r="26" spans="2:18" s="10" customFormat="1" ht="15.75" customHeight="1" x14ac:dyDescent="0.2">
      <c r="B26" s="79"/>
      <c r="C26" s="80"/>
      <c r="D26" s="80"/>
      <c r="E26" s="80"/>
      <c r="F26" s="80"/>
      <c r="G26" s="80"/>
      <c r="H26" s="80"/>
      <c r="I26" s="80"/>
      <c r="J26" s="81"/>
      <c r="K26" s="11"/>
      <c r="R26" s="8"/>
    </row>
    <row r="27" spans="2:18" s="10" customFormat="1" ht="15" customHeight="1" x14ac:dyDescent="0.2">
      <c r="B27" s="79"/>
      <c r="C27" s="80"/>
      <c r="D27" s="80"/>
      <c r="E27" s="80"/>
      <c r="F27" s="80"/>
      <c r="G27" s="80"/>
      <c r="H27" s="80"/>
      <c r="I27" s="80"/>
      <c r="J27" s="81"/>
      <c r="K27" s="11"/>
      <c r="R27" s="8"/>
    </row>
    <row r="28" spans="2:18" s="10" customFormat="1" ht="15" customHeight="1" x14ac:dyDescent="0.2">
      <c r="B28" s="79"/>
      <c r="C28" s="80"/>
      <c r="D28" s="80"/>
      <c r="E28" s="80"/>
      <c r="F28" s="80"/>
      <c r="G28" s="80"/>
      <c r="H28" s="80"/>
      <c r="I28" s="80"/>
      <c r="J28" s="81"/>
      <c r="K28" s="11"/>
      <c r="R28" s="8"/>
    </row>
    <row r="29" spans="2:18" s="10" customFormat="1" ht="15" customHeight="1" x14ac:dyDescent="0.2">
      <c r="B29" s="79"/>
      <c r="C29" s="80"/>
      <c r="D29" s="80"/>
      <c r="E29" s="80"/>
      <c r="F29" s="80"/>
      <c r="G29" s="80"/>
      <c r="H29" s="80"/>
      <c r="I29" s="80"/>
      <c r="J29" s="81"/>
      <c r="K29" s="11"/>
      <c r="R29" s="8"/>
    </row>
    <row r="30" spans="2:18" s="10" customFormat="1" ht="15" customHeight="1" x14ac:dyDescent="0.2">
      <c r="B30" s="79"/>
      <c r="C30" s="80"/>
      <c r="D30" s="82"/>
      <c r="E30" s="80"/>
      <c r="F30" s="80"/>
      <c r="G30" s="80"/>
      <c r="H30" s="80"/>
      <c r="I30" s="80"/>
      <c r="J30" s="81"/>
      <c r="K30" s="11"/>
      <c r="R30" s="8"/>
    </row>
    <row r="31" spans="2:18" s="10" customFormat="1" ht="15" customHeight="1" x14ac:dyDescent="0.2">
      <c r="B31" s="79"/>
      <c r="C31" s="82"/>
      <c r="D31" s="82"/>
      <c r="E31" s="80"/>
      <c r="F31" s="80"/>
      <c r="G31" s="80"/>
      <c r="H31" s="80"/>
      <c r="I31" s="80"/>
      <c r="J31" s="81"/>
      <c r="K31" s="11"/>
      <c r="R31" s="8"/>
    </row>
    <row r="32" spans="2:18" s="10" customFormat="1" ht="15" customHeight="1" x14ac:dyDescent="0.2">
      <c r="B32" s="79"/>
      <c r="C32" s="82"/>
      <c r="D32" s="82"/>
      <c r="E32" s="80"/>
      <c r="F32" s="80"/>
      <c r="G32" s="80"/>
      <c r="H32" s="80"/>
      <c r="I32" s="80"/>
      <c r="J32" s="81"/>
      <c r="K32" s="11"/>
      <c r="R32" s="8"/>
    </row>
    <row r="33" spans="2:18" s="10" customFormat="1" ht="15" customHeight="1" x14ac:dyDescent="0.2">
      <c r="B33" s="79"/>
      <c r="C33" s="82"/>
      <c r="D33" s="82"/>
      <c r="E33" s="80"/>
      <c r="F33" s="80"/>
      <c r="G33" s="80"/>
      <c r="H33" s="80"/>
      <c r="I33" s="80"/>
      <c r="J33" s="81"/>
      <c r="K33" s="11"/>
      <c r="R33" s="8"/>
    </row>
    <row r="34" spans="2:18" s="10" customFormat="1" ht="15" customHeight="1" x14ac:dyDescent="0.2">
      <c r="B34" s="79"/>
      <c r="C34" s="80"/>
      <c r="D34" s="80"/>
      <c r="E34" s="80"/>
      <c r="F34" s="80"/>
      <c r="G34" s="80"/>
      <c r="H34" s="80"/>
      <c r="I34" s="80"/>
      <c r="J34" s="81"/>
      <c r="K34" s="11"/>
      <c r="R34" s="8"/>
    </row>
    <row r="35" spans="2:18" s="10" customFormat="1" ht="15" customHeight="1" x14ac:dyDescent="0.2">
      <c r="B35" s="79"/>
      <c r="C35" s="80"/>
      <c r="D35" s="80"/>
      <c r="E35" s="80"/>
      <c r="F35" s="80"/>
      <c r="G35" s="80"/>
      <c r="H35" s="80"/>
      <c r="I35" s="80"/>
      <c r="J35" s="81"/>
      <c r="K35" s="12"/>
      <c r="L35" s="8"/>
      <c r="M35" s="8"/>
      <c r="N35" s="8"/>
      <c r="O35" s="8"/>
      <c r="P35" s="8"/>
      <c r="Q35" s="8"/>
      <c r="R35" s="8"/>
    </row>
    <row r="36" spans="2:18" s="10" customFormat="1" ht="15" customHeight="1" x14ac:dyDescent="0.2">
      <c r="B36" s="79"/>
      <c r="C36" s="80"/>
      <c r="D36" s="80"/>
      <c r="E36" s="80"/>
      <c r="F36" s="80"/>
      <c r="G36" s="80"/>
      <c r="H36" s="80"/>
      <c r="I36" s="80"/>
      <c r="J36" s="81"/>
      <c r="K36" s="12"/>
      <c r="L36" s="8"/>
      <c r="M36" s="8"/>
      <c r="N36" s="8"/>
      <c r="O36" s="8"/>
      <c r="P36" s="8"/>
      <c r="Q36" s="8"/>
      <c r="R36" s="8"/>
    </row>
    <row r="37" spans="2:18" s="10" customFormat="1" ht="15" customHeight="1" x14ac:dyDescent="0.2">
      <c r="B37" s="79"/>
      <c r="C37" s="80"/>
      <c r="D37" s="80"/>
      <c r="E37" s="80"/>
      <c r="F37" s="80"/>
      <c r="G37" s="80"/>
      <c r="H37" s="80"/>
      <c r="I37" s="80"/>
      <c r="J37" s="81"/>
      <c r="K37" s="12"/>
      <c r="L37" s="8"/>
      <c r="M37" s="8"/>
      <c r="N37" s="8"/>
      <c r="O37" s="8"/>
      <c r="P37" s="8"/>
      <c r="Q37" s="8"/>
      <c r="R37" s="8"/>
    </row>
    <row r="38" spans="2:18" s="10" customFormat="1" ht="15" customHeight="1" x14ac:dyDescent="0.2">
      <c r="B38" s="79"/>
      <c r="C38" s="80"/>
      <c r="D38" s="80"/>
      <c r="E38" s="80"/>
      <c r="F38" s="80"/>
      <c r="G38" s="80"/>
      <c r="H38" s="80"/>
      <c r="I38" s="80"/>
      <c r="J38" s="81"/>
      <c r="K38" s="12"/>
      <c r="L38" s="8"/>
      <c r="M38" s="8"/>
      <c r="N38" s="8"/>
      <c r="O38" s="8"/>
      <c r="P38" s="8"/>
      <c r="Q38" s="8"/>
      <c r="R38" s="8"/>
    </row>
    <row r="39" spans="2:18" s="10" customFormat="1" ht="15" customHeight="1" x14ac:dyDescent="0.2">
      <c r="B39" s="79"/>
      <c r="C39" s="80"/>
      <c r="D39" s="80"/>
      <c r="E39" s="80"/>
      <c r="F39" s="80"/>
      <c r="G39" s="80"/>
      <c r="H39" s="80"/>
      <c r="I39" s="80"/>
      <c r="J39" s="81"/>
      <c r="K39" s="12"/>
      <c r="L39" s="8"/>
      <c r="M39" s="8"/>
      <c r="N39" s="8"/>
      <c r="O39" s="8"/>
      <c r="P39" s="8"/>
      <c r="Q39" s="8"/>
      <c r="R39" s="8"/>
    </row>
    <row r="40" spans="2:18" s="10" customFormat="1" ht="15" customHeight="1" x14ac:dyDescent="0.2">
      <c r="B40" s="79"/>
      <c r="C40" s="80"/>
      <c r="D40" s="80"/>
      <c r="E40" s="80"/>
      <c r="F40" s="80"/>
      <c r="G40" s="80"/>
      <c r="H40" s="80"/>
      <c r="I40" s="80"/>
      <c r="J40" s="81"/>
      <c r="K40" s="12"/>
      <c r="L40" s="8"/>
      <c r="M40" s="8"/>
      <c r="N40" s="8"/>
      <c r="O40" s="8"/>
      <c r="P40" s="8"/>
      <c r="Q40" s="8"/>
      <c r="R40" s="8"/>
    </row>
    <row r="41" spans="2:18" s="10" customFormat="1" ht="15" customHeight="1" x14ac:dyDescent="0.2">
      <c r="B41" s="79"/>
      <c r="C41" s="80"/>
      <c r="D41" s="80"/>
      <c r="E41" s="80"/>
      <c r="F41" s="80"/>
      <c r="G41" s="80"/>
      <c r="H41" s="80"/>
      <c r="I41" s="80"/>
      <c r="J41" s="81"/>
      <c r="K41" s="12"/>
      <c r="L41" s="8"/>
      <c r="M41" s="8"/>
      <c r="N41" s="8"/>
      <c r="O41" s="8"/>
      <c r="P41" s="8"/>
      <c r="Q41" s="8"/>
      <c r="R41" s="8"/>
    </row>
    <row r="42" spans="2:18" s="10" customFormat="1" ht="15" customHeight="1" x14ac:dyDescent="0.2">
      <c r="B42" s="79"/>
      <c r="C42" s="80"/>
      <c r="D42" s="80"/>
      <c r="E42" s="80"/>
      <c r="F42" s="80"/>
      <c r="G42" s="80"/>
      <c r="H42" s="80"/>
      <c r="I42" s="80"/>
      <c r="J42" s="81"/>
      <c r="K42" s="12"/>
      <c r="L42" s="8"/>
      <c r="M42" s="8"/>
      <c r="N42" s="8"/>
      <c r="O42" s="8"/>
      <c r="P42" s="8"/>
      <c r="Q42" s="8"/>
      <c r="R42" s="8"/>
    </row>
    <row r="43" spans="2:18" s="10" customFormat="1" ht="15" customHeight="1" x14ac:dyDescent="0.2">
      <c r="B43" s="79"/>
      <c r="C43" s="80"/>
      <c r="D43" s="80"/>
      <c r="E43" s="80"/>
      <c r="F43" s="83"/>
      <c r="G43" s="80"/>
      <c r="H43" s="80"/>
      <c r="I43" s="80"/>
      <c r="J43" s="81"/>
      <c r="K43" s="12"/>
      <c r="L43" s="8"/>
      <c r="M43" s="8"/>
      <c r="N43" s="8"/>
      <c r="O43" s="8"/>
      <c r="P43" s="8"/>
      <c r="Q43" s="8"/>
      <c r="R43" s="8"/>
    </row>
    <row r="44" spans="2:18" s="10" customFormat="1" ht="15" customHeight="1" x14ac:dyDescent="0.2">
      <c r="B44" s="79"/>
      <c r="C44" s="80"/>
      <c r="D44" s="80"/>
      <c r="E44" s="80"/>
      <c r="F44" s="83"/>
      <c r="G44" s="80"/>
      <c r="H44" s="217"/>
      <c r="I44" s="217"/>
      <c r="J44" s="81"/>
      <c r="K44" s="12"/>
      <c r="L44" s="8"/>
      <c r="M44" s="8"/>
      <c r="N44" s="8"/>
      <c r="O44" s="8"/>
      <c r="P44" s="8"/>
      <c r="Q44" s="8"/>
      <c r="R44" s="8"/>
    </row>
    <row r="45" spans="2:18" s="10" customFormat="1" ht="15" customHeight="1" x14ac:dyDescent="0.2">
      <c r="B45" s="79"/>
      <c r="C45" s="80"/>
      <c r="D45" s="80"/>
      <c r="E45" s="80"/>
      <c r="F45" s="83"/>
      <c r="G45" s="80"/>
      <c r="H45" s="80"/>
      <c r="I45" s="80"/>
      <c r="J45" s="81"/>
      <c r="K45" s="12"/>
      <c r="L45" s="8"/>
      <c r="M45" s="8"/>
      <c r="N45" s="8"/>
      <c r="O45" s="8"/>
      <c r="P45" s="8"/>
      <c r="Q45" s="8"/>
      <c r="R45" s="8"/>
    </row>
    <row r="46" spans="2:18" s="10" customFormat="1" ht="15" customHeight="1" x14ac:dyDescent="0.2">
      <c r="B46" s="79"/>
      <c r="C46" s="80"/>
      <c r="D46" s="80"/>
      <c r="E46" s="80"/>
      <c r="F46" s="83"/>
      <c r="G46" s="80"/>
      <c r="H46" s="80"/>
      <c r="I46" s="80"/>
      <c r="J46" s="81"/>
      <c r="K46" s="12"/>
      <c r="L46" s="8"/>
      <c r="M46" s="8"/>
      <c r="N46" s="8"/>
      <c r="O46" s="8"/>
      <c r="P46" s="8"/>
      <c r="Q46" s="8"/>
      <c r="R46" s="8"/>
    </row>
    <row r="47" spans="2:18" s="10" customFormat="1" ht="15" customHeight="1" x14ac:dyDescent="0.2">
      <c r="B47" s="79"/>
      <c r="C47" s="80"/>
      <c r="D47" s="80"/>
      <c r="E47" s="80"/>
      <c r="F47" s="83"/>
      <c r="G47" s="80"/>
      <c r="H47" s="80"/>
      <c r="I47" s="80"/>
      <c r="J47" s="81"/>
      <c r="K47" s="12"/>
      <c r="L47" s="8"/>
      <c r="M47" s="8"/>
      <c r="N47" s="8"/>
      <c r="O47" s="8"/>
      <c r="P47" s="8"/>
      <c r="Q47" s="8"/>
      <c r="R47" s="8"/>
    </row>
    <row r="48" spans="2:18" s="10" customFormat="1" ht="15" customHeight="1" x14ac:dyDescent="0.2">
      <c r="B48" s="79"/>
      <c r="C48" s="80"/>
      <c r="D48" s="80"/>
      <c r="E48" s="80"/>
      <c r="F48" s="83"/>
      <c r="G48" s="80"/>
      <c r="H48" s="80"/>
      <c r="I48" s="80"/>
      <c r="J48" s="81"/>
      <c r="K48" s="12"/>
      <c r="L48" s="8"/>
      <c r="M48" s="8"/>
      <c r="N48" s="8"/>
      <c r="O48" s="8"/>
      <c r="P48" s="8"/>
      <c r="Q48" s="8"/>
      <c r="R48" s="8"/>
    </row>
    <row r="49" spans="2:18" s="10" customFormat="1" ht="15" customHeight="1" x14ac:dyDescent="0.2">
      <c r="B49" s="79"/>
      <c r="C49" s="80"/>
      <c r="D49" s="80"/>
      <c r="E49" s="80"/>
      <c r="F49" s="83"/>
      <c r="G49" s="80"/>
      <c r="H49" s="80"/>
      <c r="I49" s="80"/>
      <c r="J49" s="81"/>
      <c r="K49" s="12"/>
      <c r="L49" s="8"/>
      <c r="M49" s="8"/>
      <c r="N49" s="8"/>
      <c r="O49" s="8"/>
      <c r="P49" s="8"/>
      <c r="Q49" s="8"/>
      <c r="R49" s="8"/>
    </row>
    <row r="50" spans="2:18" s="10" customFormat="1" ht="15" customHeight="1" x14ac:dyDescent="0.2">
      <c r="B50" s="79"/>
      <c r="C50" s="80"/>
      <c r="D50" s="80"/>
      <c r="E50" s="80"/>
      <c r="F50" s="83"/>
      <c r="G50" s="80"/>
      <c r="H50" s="80"/>
      <c r="I50" s="80"/>
      <c r="J50" s="81"/>
      <c r="K50" s="12"/>
      <c r="L50" s="8"/>
      <c r="M50" s="8"/>
      <c r="N50" s="8"/>
      <c r="O50" s="8"/>
      <c r="P50" s="8"/>
      <c r="Q50" s="8"/>
      <c r="R50" s="8"/>
    </row>
    <row r="51" spans="2:18" s="10" customFormat="1" ht="15" customHeight="1" x14ac:dyDescent="0.2">
      <c r="B51" s="79"/>
      <c r="C51" s="80"/>
      <c r="D51" s="80"/>
      <c r="E51" s="80"/>
      <c r="F51" s="83"/>
      <c r="G51" s="80"/>
      <c r="H51" s="80"/>
      <c r="I51" s="80"/>
      <c r="J51" s="81"/>
      <c r="K51" s="12"/>
      <c r="L51" s="8"/>
      <c r="M51" s="8"/>
      <c r="N51" s="8"/>
      <c r="O51" s="8"/>
      <c r="P51" s="8"/>
      <c r="Q51" s="8"/>
      <c r="R51" s="8"/>
    </row>
    <row r="52" spans="2:18" s="10" customFormat="1" ht="15" customHeight="1" x14ac:dyDescent="0.2">
      <c r="B52" s="79"/>
      <c r="C52" s="80"/>
      <c r="D52" s="80"/>
      <c r="E52" s="80"/>
      <c r="F52" s="83"/>
      <c r="G52" s="80"/>
      <c r="H52" s="80"/>
      <c r="I52" s="80"/>
      <c r="J52" s="81"/>
      <c r="K52" s="12"/>
      <c r="L52" s="8"/>
      <c r="M52" s="8"/>
      <c r="N52" s="8"/>
      <c r="O52" s="8"/>
      <c r="P52" s="8"/>
      <c r="Q52" s="8"/>
      <c r="R52" s="8"/>
    </row>
    <row r="53" spans="2:18" s="10" customFormat="1" ht="15" customHeight="1" x14ac:dyDescent="0.2">
      <c r="B53" s="79"/>
      <c r="C53" s="80"/>
      <c r="D53" s="80"/>
      <c r="E53" s="80"/>
      <c r="F53" s="83"/>
      <c r="G53" s="80"/>
      <c r="H53" s="80"/>
      <c r="I53" s="80"/>
      <c r="J53" s="81"/>
      <c r="K53" s="12"/>
      <c r="L53" s="8"/>
      <c r="M53" s="8"/>
      <c r="N53" s="8"/>
      <c r="O53" s="8"/>
      <c r="P53" s="8"/>
      <c r="Q53" s="8"/>
      <c r="R53" s="8"/>
    </row>
    <row r="54" spans="2:18" s="10" customFormat="1" ht="15" customHeight="1" x14ac:dyDescent="0.2">
      <c r="B54" s="79"/>
      <c r="C54" s="80"/>
      <c r="D54" s="80"/>
      <c r="E54" s="80"/>
      <c r="F54" s="83"/>
      <c r="G54" s="80"/>
      <c r="H54" s="80"/>
      <c r="I54" s="80"/>
      <c r="J54" s="81"/>
      <c r="K54" s="12"/>
      <c r="L54" s="8"/>
      <c r="M54" s="8"/>
      <c r="N54" s="8"/>
      <c r="O54" s="8"/>
      <c r="P54" s="8"/>
      <c r="Q54" s="8"/>
      <c r="R54" s="8"/>
    </row>
    <row r="55" spans="2:18" s="10" customFormat="1" ht="15" customHeight="1" x14ac:dyDescent="0.2">
      <c r="B55" s="79"/>
      <c r="C55" s="80"/>
      <c r="D55" s="80"/>
      <c r="E55" s="80"/>
      <c r="F55" s="83"/>
      <c r="G55" s="80"/>
      <c r="H55" s="80"/>
      <c r="I55" s="80"/>
      <c r="J55" s="81"/>
      <c r="K55" s="12"/>
      <c r="L55" s="8"/>
      <c r="M55" s="8"/>
      <c r="N55" s="8"/>
      <c r="O55" s="8"/>
      <c r="P55" s="8"/>
      <c r="Q55" s="8"/>
      <c r="R55" s="8"/>
    </row>
    <row r="56" spans="2:18" ht="24" thickBot="1" x14ac:dyDescent="0.4">
      <c r="B56" s="84"/>
      <c r="C56" s="85"/>
      <c r="D56" s="85"/>
      <c r="E56" s="86"/>
      <c r="F56" s="86"/>
      <c r="G56" s="86"/>
      <c r="H56" s="86"/>
      <c r="I56" s="86"/>
      <c r="J56" s="87"/>
    </row>
    <row r="57" spans="2:18" ht="36" customHeight="1" x14ac:dyDescent="0.35"/>
    <row r="62" spans="2:18" x14ac:dyDescent="0.35">
      <c r="G62" s="13"/>
    </row>
  </sheetData>
  <mergeCells count="1">
    <mergeCell ref="C18:E18"/>
  </mergeCells>
  <pageMargins left="0.25" right="0.25" top="0.75" bottom="0.75" header="0.3" footer="0.3"/>
  <pageSetup paperSize="9" scale="81" orientation="portrait" r:id="rId1"/>
  <headerFooter alignWithMargins="0">
    <oddFooter>&amp;L&amp;D&amp;C&amp; Template: &amp;A
&amp;F&amp;R&amp;P o&amp;Of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5"/>
  <sheetViews>
    <sheetView workbookViewId="0">
      <selection activeCell="A2" sqref="A2"/>
    </sheetView>
  </sheetViews>
  <sheetFormatPr defaultColWidth="9.140625" defaultRowHeight="12.75" x14ac:dyDescent="0.2"/>
  <cols>
    <col min="1" max="1" width="11.85546875" style="16" customWidth="1"/>
    <col min="2" max="2" width="22.42578125" style="16" customWidth="1"/>
    <col min="3" max="3" width="15.85546875" style="16" customWidth="1"/>
    <col min="4" max="4" width="84.140625" style="16" customWidth="1"/>
    <col min="5" max="16384" width="9.140625" style="16"/>
  </cols>
  <sheetData>
    <row r="1" spans="2:4" ht="20.25" x14ac:dyDescent="0.3">
      <c r="B1" s="17" t="s">
        <v>230</v>
      </c>
      <c r="C1" s="15"/>
      <c r="D1" s="15"/>
    </row>
    <row r="2" spans="2:4" ht="15" x14ac:dyDescent="0.25">
      <c r="B2" s="47" t="str">
        <f>Tradingname</f>
        <v>AGI Development Group Pty Ltd</v>
      </c>
      <c r="C2" s="48"/>
    </row>
    <row r="3" spans="2:4" ht="15.75" customHeight="1" x14ac:dyDescent="0.45">
      <c r="B3" s="49" t="s">
        <v>181</v>
      </c>
      <c r="C3" s="50">
        <f>Yearending</f>
        <v>44926</v>
      </c>
      <c r="D3" s="43"/>
    </row>
    <row r="4" spans="2:4" ht="20.25" x14ac:dyDescent="0.3">
      <c r="B4" s="14"/>
    </row>
    <row r="5" spans="2:4" x14ac:dyDescent="0.2">
      <c r="B5" s="16" t="s">
        <v>689</v>
      </c>
    </row>
  </sheetData>
  <pageMargins left="0.25" right="0.25"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33CCCC"/>
    <pageSetUpPr fitToPage="1"/>
  </sheetPr>
  <dimension ref="A1:P95"/>
  <sheetViews>
    <sheetView showGridLines="0" zoomScale="120" zoomScaleNormal="120" workbookViewId="0">
      <pane ySplit="2" topLeftCell="A3" activePane="bottomLeft" state="frozen"/>
      <selection pane="bottomLeft" activeCell="A3" sqref="A3"/>
    </sheetView>
  </sheetViews>
  <sheetFormatPr defaultColWidth="9" defaultRowHeight="12.75" x14ac:dyDescent="0.2"/>
  <cols>
    <col min="1" max="1" width="10.85546875" style="174" customWidth="1"/>
    <col min="2" max="2" width="15.85546875" style="181" customWidth="1"/>
    <col min="3" max="3" width="27.42578125" style="174" customWidth="1"/>
    <col min="4" max="4" width="22.85546875" style="181" customWidth="1"/>
    <col min="5" max="5" width="23.5703125" style="174" customWidth="1"/>
    <col min="6" max="6" width="25.140625" style="174" customWidth="1"/>
    <col min="7" max="7" width="63.85546875" style="174" customWidth="1"/>
    <col min="8" max="8" width="19.140625" style="186" customWidth="1"/>
    <col min="9" max="9" width="16.5703125" style="186" customWidth="1"/>
    <col min="10" max="10" width="12.42578125" style="186" customWidth="1"/>
    <col min="11" max="11" width="9.85546875" style="186" customWidth="1"/>
    <col min="12" max="12" width="9" style="186" customWidth="1"/>
    <col min="13" max="13" width="9" style="186"/>
    <col min="14" max="14" width="11.140625" style="186" customWidth="1"/>
    <col min="15" max="15" width="9" style="186"/>
    <col min="16" max="16" width="82.140625" style="186" customWidth="1"/>
    <col min="17" max="16384" width="9" style="174"/>
  </cols>
  <sheetData>
    <row r="1" spans="1:16" ht="22.35" customHeight="1" x14ac:dyDescent="0.2">
      <c r="H1" s="41"/>
    </row>
    <row r="2" spans="1:16" ht="28.5" customHeight="1" x14ac:dyDescent="0.2">
      <c r="A2" s="192" t="s">
        <v>241</v>
      </c>
      <c r="B2" s="193" t="s">
        <v>242</v>
      </c>
      <c r="C2" s="192" t="s">
        <v>243</v>
      </c>
      <c r="D2" s="192" t="s">
        <v>244</v>
      </c>
      <c r="E2" s="192" t="s">
        <v>245</v>
      </c>
      <c r="F2" s="192" t="s">
        <v>246</v>
      </c>
      <c r="G2" s="192" t="s">
        <v>247</v>
      </c>
      <c r="H2" s="187"/>
      <c r="I2" s="187"/>
      <c r="J2" s="187"/>
      <c r="K2" s="187"/>
      <c r="L2" s="187"/>
      <c r="M2" s="187"/>
      <c r="N2" s="187"/>
      <c r="O2" s="187"/>
      <c r="P2" s="187"/>
    </row>
    <row r="3" spans="1:16" s="177" customFormat="1" ht="25.5" x14ac:dyDescent="0.2">
      <c r="A3" s="175">
        <v>44084</v>
      </c>
      <c r="B3" s="176">
        <v>1</v>
      </c>
      <c r="C3" s="179" t="s">
        <v>250</v>
      </c>
      <c r="D3" s="182"/>
      <c r="E3" s="180"/>
      <c r="F3" s="180" t="s">
        <v>251</v>
      </c>
      <c r="G3" s="180" t="s">
        <v>330</v>
      </c>
      <c r="H3" s="188"/>
      <c r="I3" s="189"/>
      <c r="J3" s="189"/>
      <c r="K3" s="189"/>
      <c r="L3" s="189"/>
      <c r="M3" s="189"/>
      <c r="N3" s="189"/>
      <c r="O3" s="189"/>
      <c r="P3" s="190"/>
    </row>
    <row r="4" spans="1:16" s="177" customFormat="1" ht="25.5" x14ac:dyDescent="0.2">
      <c r="A4" s="175">
        <v>44084</v>
      </c>
      <c r="B4" s="176">
        <f>B3+1</f>
        <v>2</v>
      </c>
      <c r="C4" s="179" t="s">
        <v>252</v>
      </c>
      <c r="D4" s="183">
        <v>2.1</v>
      </c>
      <c r="E4" s="180" t="s">
        <v>253</v>
      </c>
      <c r="F4" s="179" t="s">
        <v>254</v>
      </c>
      <c r="G4" s="180" t="s">
        <v>255</v>
      </c>
      <c r="H4" s="188"/>
      <c r="I4" s="189"/>
      <c r="J4" s="189"/>
      <c r="K4" s="189"/>
      <c r="L4" s="189"/>
      <c r="M4" s="189"/>
      <c r="N4" s="189"/>
      <c r="O4" s="189"/>
      <c r="P4" s="190"/>
    </row>
    <row r="5" spans="1:16" s="177" customFormat="1" ht="25.5" x14ac:dyDescent="0.2">
      <c r="A5" s="175">
        <v>44084</v>
      </c>
      <c r="B5" s="176">
        <f>B4+1</f>
        <v>3</v>
      </c>
      <c r="C5" s="179" t="s">
        <v>522</v>
      </c>
      <c r="D5" s="182">
        <v>3.1</v>
      </c>
      <c r="E5" s="180" t="s">
        <v>256</v>
      </c>
      <c r="F5" s="179" t="s">
        <v>257</v>
      </c>
      <c r="G5" s="180" t="s">
        <v>258</v>
      </c>
      <c r="H5" s="188"/>
      <c r="I5" s="189"/>
      <c r="J5" s="189"/>
      <c r="K5" s="189"/>
      <c r="L5" s="189"/>
      <c r="M5" s="189"/>
      <c r="N5" s="189"/>
      <c r="O5" s="189"/>
      <c r="P5" s="190"/>
    </row>
    <row r="6" spans="1:16" s="177" customFormat="1" ht="25.5" x14ac:dyDescent="0.2">
      <c r="A6" s="175">
        <v>44084</v>
      </c>
      <c r="B6" s="176">
        <f t="shared" ref="B6:B79" si="0">B5+1</f>
        <v>4</v>
      </c>
      <c r="C6" s="179" t="s">
        <v>259</v>
      </c>
      <c r="D6" s="182" t="s">
        <v>260</v>
      </c>
      <c r="E6" s="180" t="s">
        <v>261</v>
      </c>
      <c r="F6" s="179" t="s">
        <v>262</v>
      </c>
      <c r="G6" s="180" t="s">
        <v>263</v>
      </c>
      <c r="H6" s="188"/>
      <c r="I6" s="189"/>
      <c r="J6" s="189"/>
      <c r="K6" s="189"/>
      <c r="L6" s="189"/>
      <c r="M6" s="189"/>
      <c r="N6" s="189"/>
      <c r="O6" s="189"/>
      <c r="P6" s="190"/>
    </row>
    <row r="7" spans="1:16" s="177" customFormat="1" ht="48.75" customHeight="1" x14ac:dyDescent="0.2">
      <c r="A7" s="175">
        <v>44084</v>
      </c>
      <c r="B7" s="176">
        <f t="shared" si="0"/>
        <v>5</v>
      </c>
      <c r="C7" s="179" t="s">
        <v>259</v>
      </c>
      <c r="D7" s="182" t="s">
        <v>260</v>
      </c>
      <c r="E7" s="180" t="s">
        <v>264</v>
      </c>
      <c r="F7" s="179" t="s">
        <v>265</v>
      </c>
      <c r="G7" s="180" t="s">
        <v>266</v>
      </c>
      <c r="H7" s="188"/>
      <c r="I7" s="189"/>
      <c r="J7" s="189"/>
      <c r="K7" s="189"/>
      <c r="L7" s="189"/>
      <c r="M7" s="189"/>
      <c r="N7" s="189"/>
      <c r="O7" s="189"/>
      <c r="P7" s="190"/>
    </row>
    <row r="8" spans="1:16" s="177" customFormat="1" ht="99" customHeight="1" x14ac:dyDescent="0.2">
      <c r="A8" s="175">
        <v>44084</v>
      </c>
      <c r="B8" s="176">
        <f t="shared" si="0"/>
        <v>6</v>
      </c>
      <c r="C8" s="179" t="s">
        <v>259</v>
      </c>
      <c r="D8" s="182" t="s">
        <v>260</v>
      </c>
      <c r="E8" s="180" t="s">
        <v>267</v>
      </c>
      <c r="F8" s="179" t="s">
        <v>268</v>
      </c>
      <c r="G8" s="180" t="s">
        <v>269</v>
      </c>
      <c r="H8" s="188"/>
      <c r="I8" s="189"/>
      <c r="J8" s="189"/>
      <c r="K8" s="189"/>
      <c r="L8" s="189"/>
      <c r="M8" s="189"/>
      <c r="N8" s="189"/>
      <c r="O8" s="189"/>
      <c r="P8" s="190"/>
    </row>
    <row r="9" spans="1:16" s="177" customFormat="1" ht="33" customHeight="1" x14ac:dyDescent="0.2">
      <c r="A9" s="175">
        <v>44084</v>
      </c>
      <c r="B9" s="176">
        <f t="shared" si="0"/>
        <v>7</v>
      </c>
      <c r="C9" s="179" t="s">
        <v>522</v>
      </c>
      <c r="D9" s="182">
        <v>3.1</v>
      </c>
      <c r="E9" s="180" t="s">
        <v>270</v>
      </c>
      <c r="F9" s="179" t="s">
        <v>271</v>
      </c>
      <c r="G9" s="180" t="s">
        <v>272</v>
      </c>
      <c r="H9" s="188"/>
      <c r="I9" s="189"/>
      <c r="J9" s="189"/>
      <c r="K9" s="189"/>
      <c r="L9" s="189"/>
      <c r="M9" s="189"/>
      <c r="N9" s="189"/>
      <c r="O9" s="189"/>
      <c r="P9" s="190"/>
    </row>
    <row r="10" spans="1:16" s="177" customFormat="1" x14ac:dyDescent="0.2">
      <c r="A10" s="175">
        <v>44084</v>
      </c>
      <c r="B10" s="176">
        <f t="shared" si="0"/>
        <v>8</v>
      </c>
      <c r="C10" s="179" t="s">
        <v>522</v>
      </c>
      <c r="D10" s="182">
        <v>3.1</v>
      </c>
      <c r="E10" s="179" t="s">
        <v>333</v>
      </c>
      <c r="F10" s="179" t="s">
        <v>248</v>
      </c>
      <c r="G10" s="180" t="s">
        <v>273</v>
      </c>
      <c r="H10" s="188"/>
      <c r="I10" s="189"/>
      <c r="J10" s="189"/>
      <c r="K10" s="189"/>
      <c r="L10" s="189"/>
      <c r="M10" s="189"/>
      <c r="N10" s="189"/>
      <c r="O10" s="189"/>
      <c r="P10" s="190"/>
    </row>
    <row r="11" spans="1:16" s="177" customFormat="1" ht="25.5" x14ac:dyDescent="0.2">
      <c r="A11" s="175">
        <v>44084</v>
      </c>
      <c r="B11" s="176">
        <f t="shared" si="0"/>
        <v>9</v>
      </c>
      <c r="C11" s="179" t="s">
        <v>522</v>
      </c>
      <c r="D11" s="182">
        <v>3.1</v>
      </c>
      <c r="E11" s="180" t="s">
        <v>274</v>
      </c>
      <c r="F11" s="179" t="s">
        <v>275</v>
      </c>
      <c r="G11" s="180" t="s">
        <v>329</v>
      </c>
      <c r="H11" s="188"/>
      <c r="I11" s="189"/>
      <c r="J11" s="189"/>
      <c r="K11" s="189"/>
      <c r="L11" s="189"/>
      <c r="M11" s="189"/>
      <c r="N11" s="189"/>
      <c r="O11" s="189"/>
      <c r="P11" s="190"/>
    </row>
    <row r="12" spans="1:16" s="177" customFormat="1" ht="12.75" customHeight="1" x14ac:dyDescent="0.2">
      <c r="A12" s="175">
        <v>44084</v>
      </c>
      <c r="B12" s="176">
        <f t="shared" si="0"/>
        <v>10</v>
      </c>
      <c r="C12" s="179" t="s">
        <v>249</v>
      </c>
      <c r="D12" s="182" t="s">
        <v>276</v>
      </c>
      <c r="E12" s="191" t="s">
        <v>331</v>
      </c>
      <c r="F12" s="179" t="s">
        <v>271</v>
      </c>
      <c r="G12" s="180" t="s">
        <v>277</v>
      </c>
      <c r="H12" s="188"/>
      <c r="I12" s="189"/>
      <c r="J12" s="189"/>
      <c r="K12" s="189"/>
      <c r="L12" s="189"/>
      <c r="M12" s="189"/>
      <c r="N12" s="189"/>
      <c r="O12" s="189"/>
      <c r="P12" s="190"/>
    </row>
    <row r="13" spans="1:16" s="177" customFormat="1" x14ac:dyDescent="0.2">
      <c r="A13" s="175">
        <v>44084</v>
      </c>
      <c r="B13" s="176">
        <f t="shared" si="0"/>
        <v>11</v>
      </c>
      <c r="C13" s="179" t="s">
        <v>278</v>
      </c>
      <c r="D13" s="182" t="s">
        <v>160</v>
      </c>
      <c r="E13" s="180" t="s">
        <v>279</v>
      </c>
      <c r="F13" s="179" t="s">
        <v>317</v>
      </c>
      <c r="G13" s="180" t="s">
        <v>280</v>
      </c>
      <c r="H13" s="188"/>
      <c r="I13" s="189"/>
      <c r="J13" s="189"/>
      <c r="K13" s="189"/>
      <c r="L13" s="189"/>
      <c r="M13" s="189"/>
      <c r="N13" s="189"/>
      <c r="O13" s="189"/>
      <c r="P13" s="190"/>
    </row>
    <row r="14" spans="1:16" s="177" customFormat="1" ht="38.25" x14ac:dyDescent="0.2">
      <c r="A14" s="175">
        <v>44084</v>
      </c>
      <c r="B14" s="176">
        <f t="shared" si="0"/>
        <v>12</v>
      </c>
      <c r="C14" s="179" t="s">
        <v>281</v>
      </c>
      <c r="D14" s="182" t="s">
        <v>282</v>
      </c>
      <c r="E14" s="180" t="s">
        <v>283</v>
      </c>
      <c r="F14" s="180" t="s">
        <v>284</v>
      </c>
      <c r="G14" s="180" t="s">
        <v>285</v>
      </c>
      <c r="H14" s="188"/>
      <c r="I14" s="189"/>
      <c r="J14" s="189"/>
      <c r="K14" s="189"/>
      <c r="L14" s="189"/>
      <c r="M14" s="189"/>
      <c r="N14" s="189"/>
      <c r="O14" s="189"/>
      <c r="P14" s="190"/>
    </row>
    <row r="15" spans="1:16" s="177" customFormat="1" x14ac:dyDescent="0.2">
      <c r="A15" s="175">
        <v>44084</v>
      </c>
      <c r="B15" s="176">
        <f t="shared" si="0"/>
        <v>13</v>
      </c>
      <c r="C15" s="179" t="s">
        <v>259</v>
      </c>
      <c r="D15" s="182"/>
      <c r="E15" s="180"/>
      <c r="F15" s="179"/>
      <c r="G15" s="180" t="s">
        <v>334</v>
      </c>
      <c r="H15" s="188"/>
      <c r="I15" s="189"/>
      <c r="J15" s="189"/>
      <c r="K15" s="189"/>
      <c r="L15" s="189"/>
      <c r="M15" s="189"/>
      <c r="N15" s="189"/>
      <c r="O15" s="189"/>
      <c r="P15" s="190"/>
    </row>
    <row r="16" spans="1:16" s="177" customFormat="1" x14ac:dyDescent="0.2">
      <c r="A16" s="175">
        <v>44084</v>
      </c>
      <c r="B16" s="176">
        <f t="shared" si="0"/>
        <v>14</v>
      </c>
      <c r="C16" s="179" t="s">
        <v>286</v>
      </c>
      <c r="D16" s="182" t="s">
        <v>287</v>
      </c>
      <c r="E16" s="180" t="s">
        <v>288</v>
      </c>
      <c r="F16" s="179" t="s">
        <v>289</v>
      </c>
      <c r="G16" s="180" t="s">
        <v>290</v>
      </c>
      <c r="H16" s="188"/>
      <c r="I16" s="189"/>
      <c r="J16" s="189"/>
      <c r="K16" s="189"/>
      <c r="L16" s="189"/>
      <c r="M16" s="189"/>
      <c r="N16" s="189"/>
      <c r="O16" s="189"/>
      <c r="P16" s="190"/>
    </row>
    <row r="17" spans="1:16" s="177" customFormat="1" x14ac:dyDescent="0.2">
      <c r="A17" s="175">
        <v>44084</v>
      </c>
      <c r="B17" s="176">
        <f t="shared" si="0"/>
        <v>15</v>
      </c>
      <c r="C17" s="179" t="s">
        <v>522</v>
      </c>
      <c r="D17" s="182">
        <v>3.1</v>
      </c>
      <c r="E17" s="180" t="s">
        <v>291</v>
      </c>
      <c r="F17" s="179" t="s">
        <v>271</v>
      </c>
      <c r="G17" s="180" t="s">
        <v>335</v>
      </c>
      <c r="H17" s="188"/>
      <c r="I17" s="189"/>
      <c r="J17" s="189"/>
      <c r="K17" s="189"/>
      <c r="L17" s="189"/>
      <c r="M17" s="189"/>
      <c r="N17" s="189"/>
      <c r="O17" s="189"/>
      <c r="P17" s="190"/>
    </row>
    <row r="18" spans="1:16" s="177" customFormat="1" x14ac:dyDescent="0.2">
      <c r="A18" s="175">
        <v>44084</v>
      </c>
      <c r="B18" s="176">
        <f t="shared" si="0"/>
        <v>16</v>
      </c>
      <c r="C18" s="179" t="s">
        <v>522</v>
      </c>
      <c r="D18" s="182">
        <v>3.1</v>
      </c>
      <c r="E18" s="180" t="s">
        <v>292</v>
      </c>
      <c r="F18" s="179" t="s">
        <v>248</v>
      </c>
      <c r="G18" s="180" t="s">
        <v>336</v>
      </c>
      <c r="H18" s="188"/>
      <c r="I18" s="189"/>
      <c r="J18" s="189"/>
      <c r="K18" s="189"/>
      <c r="L18" s="189"/>
      <c r="M18" s="189"/>
      <c r="N18" s="189"/>
      <c r="O18" s="189"/>
      <c r="P18" s="190"/>
    </row>
    <row r="19" spans="1:16" s="177" customFormat="1" x14ac:dyDescent="0.2">
      <c r="A19" s="175">
        <v>44084</v>
      </c>
      <c r="B19" s="176">
        <f t="shared" si="0"/>
        <v>17</v>
      </c>
      <c r="C19" s="179" t="s">
        <v>286</v>
      </c>
      <c r="D19" s="182" t="s">
        <v>260</v>
      </c>
      <c r="E19" s="180" t="s">
        <v>293</v>
      </c>
      <c r="F19" s="179" t="s">
        <v>294</v>
      </c>
      <c r="G19" s="180" t="s">
        <v>337</v>
      </c>
      <c r="H19" s="188"/>
      <c r="I19" s="189"/>
      <c r="J19" s="189"/>
      <c r="K19" s="189"/>
      <c r="L19" s="189"/>
      <c r="M19" s="189"/>
      <c r="N19" s="189"/>
      <c r="O19" s="189"/>
      <c r="P19" s="190"/>
    </row>
    <row r="20" spans="1:16" s="177" customFormat="1" x14ac:dyDescent="0.2">
      <c r="A20" s="175">
        <v>44084</v>
      </c>
      <c r="B20" s="176">
        <f t="shared" si="0"/>
        <v>18</v>
      </c>
      <c r="C20" s="179" t="s">
        <v>286</v>
      </c>
      <c r="D20" s="182" t="s">
        <v>287</v>
      </c>
      <c r="E20" s="191" t="s">
        <v>332</v>
      </c>
      <c r="F20" s="179" t="s">
        <v>294</v>
      </c>
      <c r="G20" s="180" t="s">
        <v>338</v>
      </c>
      <c r="H20" s="188"/>
      <c r="I20" s="189"/>
      <c r="J20" s="189"/>
      <c r="K20" s="189"/>
      <c r="L20" s="189"/>
      <c r="M20" s="189"/>
      <c r="N20" s="189"/>
      <c r="O20" s="189"/>
      <c r="P20" s="190"/>
    </row>
    <row r="21" spans="1:16" s="177" customFormat="1" x14ac:dyDescent="0.2">
      <c r="A21" s="175">
        <v>44084</v>
      </c>
      <c r="B21" s="176">
        <f t="shared" si="0"/>
        <v>19</v>
      </c>
      <c r="C21" s="179" t="s">
        <v>295</v>
      </c>
      <c r="D21" s="182">
        <v>4.0999999999999996</v>
      </c>
      <c r="E21" s="180" t="s">
        <v>296</v>
      </c>
      <c r="F21" s="179" t="s">
        <v>271</v>
      </c>
      <c r="G21" s="180" t="s">
        <v>297</v>
      </c>
      <c r="H21" s="188"/>
      <c r="I21" s="189"/>
      <c r="J21" s="189"/>
      <c r="K21" s="189"/>
      <c r="L21" s="189"/>
      <c r="M21" s="189"/>
      <c r="N21" s="189"/>
      <c r="O21" s="189"/>
      <c r="P21" s="190"/>
    </row>
    <row r="22" spans="1:16" s="177" customFormat="1" x14ac:dyDescent="0.2">
      <c r="A22" s="175">
        <v>44084</v>
      </c>
      <c r="B22" s="176">
        <f t="shared" si="0"/>
        <v>20</v>
      </c>
      <c r="C22" s="179" t="s">
        <v>295</v>
      </c>
      <c r="D22" s="182">
        <v>4.0999999999999996</v>
      </c>
      <c r="E22" s="180" t="s">
        <v>298</v>
      </c>
      <c r="F22" s="179" t="s">
        <v>299</v>
      </c>
      <c r="G22" s="180" t="s">
        <v>339</v>
      </c>
      <c r="H22" s="188"/>
      <c r="I22" s="189"/>
      <c r="J22" s="189"/>
      <c r="K22" s="189"/>
      <c r="L22" s="189"/>
      <c r="M22" s="189"/>
      <c r="N22" s="189"/>
      <c r="O22" s="189"/>
      <c r="P22" s="190"/>
    </row>
    <row r="23" spans="1:16" s="177" customFormat="1" ht="27" customHeight="1" x14ac:dyDescent="0.2">
      <c r="A23" s="175">
        <v>44084</v>
      </c>
      <c r="B23" s="176">
        <f t="shared" si="0"/>
        <v>21</v>
      </c>
      <c r="C23" s="179" t="s">
        <v>295</v>
      </c>
      <c r="D23" s="182">
        <v>4.0999999999999996</v>
      </c>
      <c r="E23" s="180" t="s">
        <v>300</v>
      </c>
      <c r="F23" s="179" t="s">
        <v>248</v>
      </c>
      <c r="G23" s="180" t="s">
        <v>340</v>
      </c>
      <c r="H23" s="188"/>
      <c r="I23" s="189"/>
      <c r="J23" s="189"/>
      <c r="K23" s="189"/>
      <c r="L23" s="189"/>
      <c r="M23" s="189"/>
      <c r="N23" s="189"/>
      <c r="O23" s="189"/>
      <c r="P23" s="190"/>
    </row>
    <row r="24" spans="1:16" s="177" customFormat="1" ht="25.5" x14ac:dyDescent="0.2">
      <c r="A24" s="175">
        <v>44084</v>
      </c>
      <c r="B24" s="176">
        <f t="shared" si="0"/>
        <v>22</v>
      </c>
      <c r="C24" s="179" t="s">
        <v>286</v>
      </c>
      <c r="D24" s="182" t="s">
        <v>301</v>
      </c>
      <c r="E24" s="180" t="s">
        <v>302</v>
      </c>
      <c r="F24" s="179" t="s">
        <v>265</v>
      </c>
      <c r="G24" s="180" t="s">
        <v>303</v>
      </c>
      <c r="H24" s="188"/>
      <c r="I24" s="189"/>
      <c r="J24" s="189"/>
      <c r="K24" s="189"/>
      <c r="L24" s="189"/>
      <c r="M24" s="189"/>
      <c r="N24" s="189"/>
      <c r="O24" s="189"/>
      <c r="P24" s="190"/>
    </row>
    <row r="25" spans="1:16" s="177" customFormat="1" x14ac:dyDescent="0.2">
      <c r="A25" s="175">
        <v>44084</v>
      </c>
      <c r="B25" s="176">
        <f t="shared" si="0"/>
        <v>23</v>
      </c>
      <c r="C25" s="177" t="s">
        <v>259</v>
      </c>
      <c r="D25" s="177" t="s">
        <v>260</v>
      </c>
      <c r="E25" s="178" t="s">
        <v>306</v>
      </c>
      <c r="F25" s="177" t="s">
        <v>304</v>
      </c>
      <c r="G25" s="178" t="s">
        <v>328</v>
      </c>
      <c r="H25" s="188"/>
      <c r="I25" s="189"/>
      <c r="J25" s="189"/>
      <c r="K25" s="189"/>
      <c r="L25" s="189"/>
      <c r="M25" s="189"/>
      <c r="N25" s="189"/>
      <c r="O25" s="189"/>
      <c r="P25" s="190"/>
    </row>
    <row r="26" spans="1:16" s="177" customFormat="1" x14ac:dyDescent="0.2">
      <c r="A26" s="175">
        <v>44084</v>
      </c>
      <c r="B26" s="176">
        <f t="shared" si="0"/>
        <v>24</v>
      </c>
      <c r="C26" s="177" t="s">
        <v>259</v>
      </c>
      <c r="D26" s="177" t="s">
        <v>287</v>
      </c>
      <c r="E26" s="178" t="s">
        <v>305</v>
      </c>
      <c r="F26" s="177" t="s">
        <v>304</v>
      </c>
      <c r="G26" s="178" t="s">
        <v>328</v>
      </c>
      <c r="H26" s="188"/>
      <c r="I26" s="189"/>
      <c r="J26" s="189"/>
      <c r="K26" s="189"/>
      <c r="L26" s="189"/>
      <c r="M26" s="189"/>
      <c r="N26" s="189"/>
      <c r="O26" s="189"/>
      <c r="P26" s="190"/>
    </row>
    <row r="27" spans="1:16" s="177" customFormat="1" x14ac:dyDescent="0.2">
      <c r="A27" s="175">
        <v>44084</v>
      </c>
      <c r="B27" s="176">
        <f t="shared" si="0"/>
        <v>25</v>
      </c>
      <c r="C27" s="179" t="s">
        <v>249</v>
      </c>
      <c r="D27" s="182" t="s">
        <v>276</v>
      </c>
      <c r="E27" s="178" t="s">
        <v>316</v>
      </c>
      <c r="F27" s="177" t="s">
        <v>304</v>
      </c>
      <c r="G27" s="178" t="s">
        <v>328</v>
      </c>
      <c r="H27" s="188"/>
      <c r="I27" s="189"/>
      <c r="J27" s="189"/>
      <c r="K27" s="189"/>
      <c r="L27" s="189"/>
      <c r="M27" s="189"/>
      <c r="N27" s="189"/>
      <c r="O27" s="189"/>
      <c r="P27" s="190"/>
    </row>
    <row r="28" spans="1:16" s="177" customFormat="1" x14ac:dyDescent="0.2">
      <c r="A28" s="175">
        <v>44109</v>
      </c>
      <c r="B28" s="176">
        <f t="shared" si="0"/>
        <v>26</v>
      </c>
      <c r="C28" s="177" t="s">
        <v>278</v>
      </c>
      <c r="D28" s="177" t="s">
        <v>160</v>
      </c>
      <c r="E28" s="177" t="s">
        <v>320</v>
      </c>
      <c r="F28" s="177" t="s">
        <v>321</v>
      </c>
      <c r="G28" s="178" t="s">
        <v>322</v>
      </c>
      <c r="H28" s="189"/>
      <c r="I28" s="189"/>
      <c r="J28" s="189"/>
      <c r="K28" s="189"/>
      <c r="L28" s="189"/>
      <c r="M28" s="189"/>
      <c r="N28" s="189"/>
      <c r="O28" s="189"/>
      <c r="P28" s="189"/>
    </row>
    <row r="29" spans="1:16" s="177" customFormat="1" x14ac:dyDescent="0.2">
      <c r="A29" s="175">
        <v>44109</v>
      </c>
      <c r="B29" s="195">
        <f t="shared" si="0"/>
        <v>27</v>
      </c>
      <c r="C29" s="177" t="s">
        <v>249</v>
      </c>
      <c r="D29" s="177" t="s">
        <v>276</v>
      </c>
      <c r="E29" s="177" t="s">
        <v>324</v>
      </c>
      <c r="F29" s="177" t="s">
        <v>321</v>
      </c>
      <c r="G29" s="178" t="s">
        <v>325</v>
      </c>
      <c r="H29" s="189"/>
      <c r="I29" s="189"/>
      <c r="J29" s="189"/>
      <c r="K29" s="189"/>
      <c r="L29" s="189"/>
      <c r="M29" s="189"/>
      <c r="N29" s="189"/>
      <c r="O29" s="189"/>
      <c r="P29" s="189"/>
    </row>
    <row r="30" spans="1:16" x14ac:dyDescent="0.2">
      <c r="A30" s="175">
        <v>44109</v>
      </c>
      <c r="B30" s="195">
        <f t="shared" si="0"/>
        <v>28</v>
      </c>
      <c r="C30" s="177" t="s">
        <v>295</v>
      </c>
      <c r="D30" s="177" t="s">
        <v>276</v>
      </c>
      <c r="E30" s="177" t="s">
        <v>326</v>
      </c>
      <c r="F30" s="177" t="s">
        <v>321</v>
      </c>
      <c r="G30" s="178" t="s">
        <v>325</v>
      </c>
    </row>
    <row r="31" spans="1:16" x14ac:dyDescent="0.2">
      <c r="A31" s="372">
        <v>44377</v>
      </c>
      <c r="B31" s="364">
        <f t="shared" si="0"/>
        <v>29</v>
      </c>
      <c r="C31" s="365" t="s">
        <v>278</v>
      </c>
      <c r="D31" s="366"/>
      <c r="E31" s="362" t="s">
        <v>341</v>
      </c>
      <c r="F31" s="362" t="s">
        <v>342</v>
      </c>
      <c r="G31" s="362" t="s">
        <v>343</v>
      </c>
    </row>
    <row r="32" spans="1:16" x14ac:dyDescent="0.2">
      <c r="A32" s="372">
        <v>44377</v>
      </c>
      <c r="B32" s="364">
        <f t="shared" si="0"/>
        <v>30</v>
      </c>
      <c r="C32" s="365" t="s">
        <v>278</v>
      </c>
      <c r="D32" s="362"/>
      <c r="E32" s="362" t="s">
        <v>344</v>
      </c>
      <c r="F32" s="362" t="s">
        <v>342</v>
      </c>
      <c r="G32" s="362" t="s">
        <v>345</v>
      </c>
    </row>
    <row r="33" spans="1:16" ht="51" x14ac:dyDescent="0.2">
      <c r="A33" s="372">
        <v>44377</v>
      </c>
      <c r="B33" s="364">
        <f t="shared" si="0"/>
        <v>31</v>
      </c>
      <c r="C33" s="365" t="s">
        <v>278</v>
      </c>
      <c r="D33" s="362"/>
      <c r="E33" s="362" t="s">
        <v>346</v>
      </c>
      <c r="F33" s="362" t="s">
        <v>575</v>
      </c>
      <c r="G33" s="362" t="s">
        <v>580</v>
      </c>
    </row>
    <row r="34" spans="1:16" ht="25.5" x14ac:dyDescent="0.2">
      <c r="A34" s="372">
        <v>44377</v>
      </c>
      <c r="B34" s="364">
        <f t="shared" si="0"/>
        <v>32</v>
      </c>
      <c r="C34" s="365" t="s">
        <v>536</v>
      </c>
      <c r="D34" s="367"/>
      <c r="E34" s="362"/>
      <c r="F34" s="362" t="s">
        <v>537</v>
      </c>
      <c r="G34" s="363" t="s">
        <v>572</v>
      </c>
    </row>
    <row r="35" spans="1:16" ht="38.25" x14ac:dyDescent="0.2">
      <c r="A35" s="372">
        <v>44377</v>
      </c>
      <c r="B35" s="364">
        <f t="shared" si="0"/>
        <v>33</v>
      </c>
      <c r="C35" s="365" t="s">
        <v>347</v>
      </c>
      <c r="D35" s="362"/>
      <c r="E35" s="362"/>
      <c r="F35" s="362" t="s">
        <v>348</v>
      </c>
      <c r="G35" s="362" t="s">
        <v>349</v>
      </c>
    </row>
    <row r="36" spans="1:16" x14ac:dyDescent="0.2">
      <c r="A36" s="372">
        <v>44377</v>
      </c>
      <c r="B36" s="364">
        <f t="shared" si="0"/>
        <v>34</v>
      </c>
      <c r="C36" s="365" t="s">
        <v>350</v>
      </c>
      <c r="D36" s="362">
        <v>1.2</v>
      </c>
      <c r="E36" s="362" t="s">
        <v>351</v>
      </c>
      <c r="F36" s="362" t="s">
        <v>352</v>
      </c>
      <c r="G36" s="362" t="s">
        <v>353</v>
      </c>
    </row>
    <row r="37" spans="1:16" x14ac:dyDescent="0.2">
      <c r="A37" s="372">
        <v>44377</v>
      </c>
      <c r="B37" s="364">
        <f t="shared" si="0"/>
        <v>35</v>
      </c>
      <c r="C37" s="365" t="s">
        <v>350</v>
      </c>
      <c r="D37" s="362">
        <v>1.2</v>
      </c>
      <c r="E37" s="362" t="s">
        <v>541</v>
      </c>
      <c r="F37" s="362" t="s">
        <v>542</v>
      </c>
      <c r="G37" s="363" t="s">
        <v>543</v>
      </c>
    </row>
    <row r="38" spans="1:16" s="361" customFormat="1" x14ac:dyDescent="0.2">
      <c r="A38" s="372">
        <v>44377</v>
      </c>
      <c r="B38" s="364">
        <f t="shared" si="0"/>
        <v>36</v>
      </c>
      <c r="C38" s="365" t="s">
        <v>281</v>
      </c>
      <c r="D38" s="367" t="s">
        <v>282</v>
      </c>
      <c r="E38" s="362" t="s">
        <v>283</v>
      </c>
      <c r="F38" s="362" t="s">
        <v>383</v>
      </c>
      <c r="G38" s="363" t="s">
        <v>578</v>
      </c>
      <c r="H38" s="360"/>
      <c r="I38" s="360"/>
      <c r="J38" s="360"/>
      <c r="K38" s="360"/>
      <c r="L38" s="360"/>
      <c r="M38" s="360"/>
      <c r="N38" s="360"/>
      <c r="O38" s="360"/>
      <c r="P38" s="360"/>
    </row>
    <row r="39" spans="1:16" ht="63.75" x14ac:dyDescent="0.2">
      <c r="A39" s="372">
        <v>44377</v>
      </c>
      <c r="B39" s="364">
        <f t="shared" si="0"/>
        <v>37</v>
      </c>
      <c r="C39" s="365" t="s">
        <v>252</v>
      </c>
      <c r="D39" s="362">
        <v>2.1</v>
      </c>
      <c r="E39" s="362" t="s">
        <v>354</v>
      </c>
      <c r="F39" s="362" t="s">
        <v>355</v>
      </c>
      <c r="G39" s="362" t="s">
        <v>356</v>
      </c>
    </row>
    <row r="40" spans="1:16" ht="25.5" x14ac:dyDescent="0.2">
      <c r="A40" s="372">
        <v>44377</v>
      </c>
      <c r="B40" s="364">
        <f t="shared" si="0"/>
        <v>38</v>
      </c>
      <c r="C40" s="365" t="s">
        <v>252</v>
      </c>
      <c r="D40" s="362">
        <v>2.1</v>
      </c>
      <c r="E40" s="362" t="s">
        <v>357</v>
      </c>
      <c r="F40" s="365" t="s">
        <v>254</v>
      </c>
      <c r="G40" s="362" t="s">
        <v>358</v>
      </c>
    </row>
    <row r="41" spans="1:16" ht="25.5" x14ac:dyDescent="0.2">
      <c r="A41" s="372">
        <v>44377</v>
      </c>
      <c r="B41" s="364">
        <f t="shared" si="0"/>
        <v>39</v>
      </c>
      <c r="C41" s="365" t="s">
        <v>252</v>
      </c>
      <c r="D41" s="362">
        <v>2.1</v>
      </c>
      <c r="E41" s="362" t="s">
        <v>547</v>
      </c>
      <c r="F41" s="365" t="s">
        <v>383</v>
      </c>
      <c r="G41" s="362" t="s">
        <v>566</v>
      </c>
    </row>
    <row r="42" spans="1:16" x14ac:dyDescent="0.2">
      <c r="A42" s="372">
        <v>44377</v>
      </c>
      <c r="B42" s="364">
        <f t="shared" si="0"/>
        <v>40</v>
      </c>
      <c r="C42" s="365" t="s">
        <v>252</v>
      </c>
      <c r="D42" s="362">
        <v>2.1</v>
      </c>
      <c r="E42" s="362" t="s">
        <v>548</v>
      </c>
      <c r="F42" s="365" t="s">
        <v>254</v>
      </c>
      <c r="G42" s="363" t="s">
        <v>581</v>
      </c>
    </row>
    <row r="43" spans="1:16" ht="25.5" x14ac:dyDescent="0.2">
      <c r="A43" s="372">
        <v>44377</v>
      </c>
      <c r="B43" s="364">
        <f t="shared" si="0"/>
        <v>41</v>
      </c>
      <c r="C43" s="365" t="s">
        <v>252</v>
      </c>
      <c r="D43" s="362">
        <v>2.1</v>
      </c>
      <c r="E43" s="362" t="s">
        <v>359</v>
      </c>
      <c r="F43" s="365" t="s">
        <v>254</v>
      </c>
      <c r="G43" s="362" t="s">
        <v>360</v>
      </c>
    </row>
    <row r="44" spans="1:16" ht="38.25" x14ac:dyDescent="0.2">
      <c r="A44" s="372">
        <v>44377</v>
      </c>
      <c r="B44" s="364">
        <f t="shared" si="0"/>
        <v>42</v>
      </c>
      <c r="C44" s="365" t="s">
        <v>361</v>
      </c>
      <c r="D44" s="362" t="s">
        <v>362</v>
      </c>
      <c r="E44" s="362" t="s">
        <v>549</v>
      </c>
      <c r="F44" s="365" t="s">
        <v>363</v>
      </c>
      <c r="G44" s="362" t="s">
        <v>364</v>
      </c>
    </row>
    <row r="45" spans="1:16" ht="76.5" x14ac:dyDescent="0.2">
      <c r="A45" s="372">
        <v>44377</v>
      </c>
      <c r="B45" s="364">
        <f t="shared" si="0"/>
        <v>43</v>
      </c>
      <c r="C45" s="365" t="s">
        <v>361</v>
      </c>
      <c r="D45" s="362" t="s">
        <v>362</v>
      </c>
      <c r="E45" s="362" t="s">
        <v>365</v>
      </c>
      <c r="F45" s="365" t="s">
        <v>366</v>
      </c>
      <c r="G45" s="362" t="s">
        <v>573</v>
      </c>
    </row>
    <row r="46" spans="1:16" ht="38.25" x14ac:dyDescent="0.2">
      <c r="A46" s="372">
        <v>44377</v>
      </c>
      <c r="B46" s="364">
        <f t="shared" si="0"/>
        <v>44</v>
      </c>
      <c r="C46" s="365" t="s">
        <v>361</v>
      </c>
      <c r="D46" s="362" t="s">
        <v>362</v>
      </c>
      <c r="E46" s="362" t="s">
        <v>518</v>
      </c>
      <c r="F46" s="365" t="s">
        <v>579</v>
      </c>
      <c r="G46" s="362" t="s">
        <v>367</v>
      </c>
    </row>
    <row r="47" spans="1:16" ht="25.5" x14ac:dyDescent="0.2">
      <c r="A47" s="372">
        <v>44377</v>
      </c>
      <c r="B47" s="364">
        <f t="shared" si="0"/>
        <v>45</v>
      </c>
      <c r="C47" s="365" t="s">
        <v>361</v>
      </c>
      <c r="D47" s="362" t="s">
        <v>362</v>
      </c>
      <c r="E47" s="362" t="s">
        <v>368</v>
      </c>
      <c r="F47" s="365" t="s">
        <v>369</v>
      </c>
      <c r="G47" s="362" t="s">
        <v>519</v>
      </c>
    </row>
    <row r="48" spans="1:16" x14ac:dyDescent="0.2">
      <c r="A48" s="372">
        <v>44377</v>
      </c>
      <c r="B48" s="364">
        <f t="shared" si="0"/>
        <v>46</v>
      </c>
      <c r="C48" s="365" t="s">
        <v>361</v>
      </c>
      <c r="D48" s="362" t="s">
        <v>362</v>
      </c>
      <c r="E48" s="362" t="s">
        <v>370</v>
      </c>
      <c r="F48" s="365" t="s">
        <v>248</v>
      </c>
      <c r="G48" s="365" t="s">
        <v>371</v>
      </c>
    </row>
    <row r="49" spans="1:16" ht="25.5" x14ac:dyDescent="0.2">
      <c r="A49" s="372">
        <v>44377</v>
      </c>
      <c r="B49" s="364">
        <f t="shared" si="0"/>
        <v>47</v>
      </c>
      <c r="C49" s="365" t="s">
        <v>372</v>
      </c>
      <c r="D49" s="362" t="s">
        <v>373</v>
      </c>
      <c r="E49" s="362" t="s">
        <v>374</v>
      </c>
      <c r="F49" s="362" t="s">
        <v>520</v>
      </c>
      <c r="G49" s="362" t="s">
        <v>375</v>
      </c>
    </row>
    <row r="50" spans="1:16" ht="25.5" x14ac:dyDescent="0.2">
      <c r="A50" s="372">
        <v>44377</v>
      </c>
      <c r="B50" s="364">
        <f t="shared" si="0"/>
        <v>48</v>
      </c>
      <c r="C50" s="365" t="s">
        <v>376</v>
      </c>
      <c r="D50" s="362" t="s">
        <v>377</v>
      </c>
      <c r="E50" s="362" t="s">
        <v>378</v>
      </c>
      <c r="F50" s="365" t="s">
        <v>268</v>
      </c>
      <c r="G50" s="362" t="s">
        <v>379</v>
      </c>
    </row>
    <row r="51" spans="1:16" s="361" customFormat="1" x14ac:dyDescent="0.2">
      <c r="A51" s="372">
        <v>44377</v>
      </c>
      <c r="B51" s="364">
        <f t="shared" si="0"/>
        <v>49</v>
      </c>
      <c r="C51" s="365" t="s">
        <v>376</v>
      </c>
      <c r="D51" s="362" t="s">
        <v>377</v>
      </c>
      <c r="E51" s="362" t="s">
        <v>560</v>
      </c>
      <c r="F51" s="365" t="s">
        <v>383</v>
      </c>
      <c r="G51" s="363" t="s">
        <v>561</v>
      </c>
      <c r="H51" s="360"/>
      <c r="I51" s="360"/>
      <c r="J51" s="360"/>
      <c r="K51" s="360"/>
      <c r="L51" s="360"/>
      <c r="M51" s="360"/>
      <c r="N51" s="360"/>
      <c r="O51" s="360"/>
      <c r="P51" s="360"/>
    </row>
    <row r="52" spans="1:16" ht="25.5" x14ac:dyDescent="0.2">
      <c r="A52" s="372">
        <v>44377</v>
      </c>
      <c r="B52" s="364">
        <f t="shared" si="0"/>
        <v>50</v>
      </c>
      <c r="C52" s="365" t="s">
        <v>380</v>
      </c>
      <c r="D52" s="362" t="s">
        <v>381</v>
      </c>
      <c r="E52" s="362" t="s">
        <v>378</v>
      </c>
      <c r="F52" s="365" t="s">
        <v>268</v>
      </c>
      <c r="G52" s="362" t="s">
        <v>379</v>
      </c>
    </row>
    <row r="53" spans="1:16" x14ac:dyDescent="0.2">
      <c r="A53" s="372">
        <v>44377</v>
      </c>
      <c r="B53" s="364">
        <f t="shared" si="0"/>
        <v>51</v>
      </c>
      <c r="C53" s="365" t="s">
        <v>380</v>
      </c>
      <c r="D53" s="362" t="s">
        <v>381</v>
      </c>
      <c r="E53" s="362" t="s">
        <v>550</v>
      </c>
      <c r="F53" s="365" t="s">
        <v>254</v>
      </c>
      <c r="G53" s="362" t="s">
        <v>382</v>
      </c>
    </row>
    <row r="54" spans="1:16" x14ac:dyDescent="0.2">
      <c r="A54" s="372">
        <v>44377</v>
      </c>
      <c r="B54" s="364">
        <f t="shared" si="0"/>
        <v>52</v>
      </c>
      <c r="C54" s="365" t="s">
        <v>380</v>
      </c>
      <c r="D54" s="362" t="s">
        <v>381</v>
      </c>
      <c r="E54" s="362" t="s">
        <v>551</v>
      </c>
      <c r="F54" s="365" t="s">
        <v>383</v>
      </c>
      <c r="G54" s="362" t="s">
        <v>384</v>
      </c>
    </row>
    <row r="55" spans="1:16" x14ac:dyDescent="0.2">
      <c r="A55" s="372">
        <v>44377</v>
      </c>
      <c r="B55" s="364">
        <f t="shared" si="0"/>
        <v>53</v>
      </c>
      <c r="C55" s="365" t="s">
        <v>380</v>
      </c>
      <c r="D55" s="362" t="s">
        <v>381</v>
      </c>
      <c r="E55" s="362" t="s">
        <v>560</v>
      </c>
      <c r="F55" s="365" t="s">
        <v>383</v>
      </c>
      <c r="G55" s="363" t="s">
        <v>561</v>
      </c>
    </row>
    <row r="56" spans="1:16" ht="25.5" x14ac:dyDescent="0.2">
      <c r="A56" s="372">
        <v>44377</v>
      </c>
      <c r="B56" s="364">
        <f t="shared" si="0"/>
        <v>54</v>
      </c>
      <c r="C56" s="365" t="s">
        <v>522</v>
      </c>
      <c r="D56" s="362">
        <v>3.1</v>
      </c>
      <c r="E56" s="362" t="s">
        <v>552</v>
      </c>
      <c r="F56" s="365" t="s">
        <v>385</v>
      </c>
      <c r="G56" s="362" t="s">
        <v>386</v>
      </c>
    </row>
    <row r="57" spans="1:16" ht="25.5" x14ac:dyDescent="0.2">
      <c r="A57" s="372">
        <v>44377</v>
      </c>
      <c r="B57" s="364">
        <f t="shared" si="0"/>
        <v>55</v>
      </c>
      <c r="C57" s="365" t="s">
        <v>522</v>
      </c>
      <c r="D57" s="362">
        <v>3.1</v>
      </c>
      <c r="E57" s="362" t="s">
        <v>387</v>
      </c>
      <c r="F57" s="365" t="s">
        <v>352</v>
      </c>
      <c r="G57" s="362" t="s">
        <v>524</v>
      </c>
    </row>
    <row r="58" spans="1:16" ht="126.6" customHeight="1" x14ac:dyDescent="0.2">
      <c r="A58" s="372">
        <v>44377</v>
      </c>
      <c r="B58" s="364">
        <f t="shared" si="0"/>
        <v>56</v>
      </c>
      <c r="C58" s="365" t="s">
        <v>522</v>
      </c>
      <c r="D58" s="362">
        <v>3.1</v>
      </c>
      <c r="E58" s="362" t="s">
        <v>388</v>
      </c>
      <c r="F58" s="362" t="s">
        <v>540</v>
      </c>
      <c r="G58" s="362" t="s">
        <v>521</v>
      </c>
    </row>
    <row r="59" spans="1:16" ht="51" x14ac:dyDescent="0.2">
      <c r="A59" s="372">
        <v>44377</v>
      </c>
      <c r="B59" s="364">
        <f t="shared" si="0"/>
        <v>57</v>
      </c>
      <c r="C59" s="365" t="s">
        <v>522</v>
      </c>
      <c r="D59" s="365">
        <v>3.1</v>
      </c>
      <c r="E59" s="362" t="s">
        <v>567</v>
      </c>
      <c r="F59" s="362" t="s">
        <v>248</v>
      </c>
      <c r="G59" s="363" t="s">
        <v>538</v>
      </c>
    </row>
    <row r="60" spans="1:16" ht="38.25" x14ac:dyDescent="0.2">
      <c r="A60" s="372">
        <v>44377</v>
      </c>
      <c r="B60" s="364">
        <f t="shared" si="0"/>
        <v>58</v>
      </c>
      <c r="C60" s="365" t="s">
        <v>389</v>
      </c>
      <c r="D60" s="362"/>
      <c r="E60" s="362"/>
      <c r="F60" s="365" t="s">
        <v>390</v>
      </c>
      <c r="G60" s="362" t="s">
        <v>582</v>
      </c>
    </row>
    <row r="61" spans="1:16" s="361" customFormat="1" x14ac:dyDescent="0.2">
      <c r="A61" s="372">
        <v>44377</v>
      </c>
      <c r="B61" s="364">
        <f t="shared" si="0"/>
        <v>59</v>
      </c>
      <c r="C61" s="365" t="s">
        <v>389</v>
      </c>
      <c r="D61" s="367" t="s">
        <v>276</v>
      </c>
      <c r="E61" s="362" t="s">
        <v>415</v>
      </c>
      <c r="F61" s="365" t="s">
        <v>562</v>
      </c>
      <c r="G61" s="363" t="s">
        <v>574</v>
      </c>
      <c r="H61" s="360"/>
      <c r="I61" s="360"/>
      <c r="J61" s="360"/>
      <c r="K61" s="360"/>
      <c r="L61" s="360"/>
      <c r="M61" s="360"/>
      <c r="N61" s="360"/>
      <c r="O61" s="360"/>
      <c r="P61" s="360"/>
    </row>
    <row r="62" spans="1:16" x14ac:dyDescent="0.2">
      <c r="A62" s="372">
        <v>44377</v>
      </c>
      <c r="B62" s="364">
        <f t="shared" si="0"/>
        <v>60</v>
      </c>
      <c r="C62" s="365" t="s">
        <v>389</v>
      </c>
      <c r="D62" s="362" t="s">
        <v>276</v>
      </c>
      <c r="E62" s="362" t="s">
        <v>316</v>
      </c>
      <c r="F62" s="365" t="s">
        <v>383</v>
      </c>
      <c r="G62" s="362" t="s">
        <v>525</v>
      </c>
    </row>
    <row r="63" spans="1:16" ht="38.25" x14ac:dyDescent="0.2">
      <c r="A63" s="372">
        <v>44377</v>
      </c>
      <c r="B63" s="364">
        <f t="shared" si="0"/>
        <v>61</v>
      </c>
      <c r="C63" s="365" t="s">
        <v>392</v>
      </c>
      <c r="D63" s="362"/>
      <c r="E63" s="362"/>
      <c r="F63" s="365" t="s">
        <v>390</v>
      </c>
      <c r="G63" s="362" t="s">
        <v>583</v>
      </c>
    </row>
    <row r="64" spans="1:16" ht="38.25" x14ac:dyDescent="0.2">
      <c r="A64" s="372">
        <v>44377</v>
      </c>
      <c r="B64" s="364">
        <f t="shared" si="0"/>
        <v>62</v>
      </c>
      <c r="C64" s="368" t="s">
        <v>392</v>
      </c>
      <c r="D64" s="362" t="s">
        <v>568</v>
      </c>
      <c r="E64" s="362" t="s">
        <v>393</v>
      </c>
      <c r="F64" s="365" t="s">
        <v>383</v>
      </c>
      <c r="G64" s="362" t="s">
        <v>391</v>
      </c>
    </row>
    <row r="65" spans="1:16" x14ac:dyDescent="0.2">
      <c r="A65" s="372">
        <v>44377</v>
      </c>
      <c r="B65" s="364">
        <f t="shared" si="0"/>
        <v>63</v>
      </c>
      <c r="C65" s="368" t="s">
        <v>286</v>
      </c>
      <c r="D65" s="367"/>
      <c r="E65" s="362" t="s">
        <v>526</v>
      </c>
      <c r="F65" s="365" t="s">
        <v>265</v>
      </c>
      <c r="G65" s="363" t="s">
        <v>527</v>
      </c>
    </row>
    <row r="66" spans="1:16" ht="25.5" x14ac:dyDescent="0.2">
      <c r="A66" s="372">
        <v>44377</v>
      </c>
      <c r="B66" s="364">
        <f t="shared" si="0"/>
        <v>64</v>
      </c>
      <c r="C66" s="368" t="s">
        <v>286</v>
      </c>
      <c r="D66" s="362" t="s">
        <v>569</v>
      </c>
      <c r="E66" s="362" t="s">
        <v>553</v>
      </c>
      <c r="F66" s="365" t="s">
        <v>265</v>
      </c>
      <c r="G66" s="362" t="s">
        <v>528</v>
      </c>
    </row>
    <row r="67" spans="1:16" x14ac:dyDescent="0.2">
      <c r="A67" s="372">
        <v>44377</v>
      </c>
      <c r="B67" s="364">
        <f t="shared" si="0"/>
        <v>65</v>
      </c>
      <c r="C67" s="365" t="s">
        <v>286</v>
      </c>
      <c r="D67" s="362" t="s">
        <v>260</v>
      </c>
      <c r="E67" s="362" t="s">
        <v>293</v>
      </c>
      <c r="F67" s="365" t="s">
        <v>294</v>
      </c>
      <c r="G67" s="362" t="s">
        <v>394</v>
      </c>
    </row>
    <row r="68" spans="1:16" x14ac:dyDescent="0.2">
      <c r="A68" s="372">
        <v>44377</v>
      </c>
      <c r="B68" s="364">
        <f t="shared" si="0"/>
        <v>66</v>
      </c>
      <c r="C68" s="365" t="s">
        <v>286</v>
      </c>
      <c r="D68" s="362" t="s">
        <v>260</v>
      </c>
      <c r="E68" s="362" t="s">
        <v>395</v>
      </c>
      <c r="F68" s="365" t="s">
        <v>299</v>
      </c>
      <c r="G68" s="362" t="s">
        <v>396</v>
      </c>
    </row>
    <row r="69" spans="1:16" ht="25.5" x14ac:dyDescent="0.2">
      <c r="A69" s="372">
        <v>44377</v>
      </c>
      <c r="B69" s="364">
        <f t="shared" si="0"/>
        <v>67</v>
      </c>
      <c r="C69" s="365" t="s">
        <v>286</v>
      </c>
      <c r="D69" s="362" t="s">
        <v>570</v>
      </c>
      <c r="E69" s="362" t="s">
        <v>554</v>
      </c>
      <c r="F69" s="365" t="s">
        <v>383</v>
      </c>
      <c r="G69" s="362" t="s">
        <v>397</v>
      </c>
    </row>
    <row r="70" spans="1:16" ht="25.5" x14ac:dyDescent="0.2">
      <c r="A70" s="372">
        <v>44377</v>
      </c>
      <c r="B70" s="364">
        <f t="shared" si="0"/>
        <v>68</v>
      </c>
      <c r="C70" s="365" t="s">
        <v>286</v>
      </c>
      <c r="D70" s="363" t="s">
        <v>571</v>
      </c>
      <c r="E70" s="362" t="s">
        <v>559</v>
      </c>
      <c r="F70" s="365" t="s">
        <v>562</v>
      </c>
      <c r="G70" s="363" t="s">
        <v>563</v>
      </c>
    </row>
    <row r="71" spans="1:16" x14ac:dyDescent="0.2">
      <c r="A71" s="372">
        <v>44377</v>
      </c>
      <c r="B71" s="364">
        <f t="shared" si="0"/>
        <v>69</v>
      </c>
      <c r="C71" s="365" t="s">
        <v>286</v>
      </c>
      <c r="D71" s="362" t="s">
        <v>287</v>
      </c>
      <c r="E71" s="362" t="s">
        <v>529</v>
      </c>
      <c r="F71" s="365" t="s">
        <v>383</v>
      </c>
      <c r="G71" s="363" t="s">
        <v>530</v>
      </c>
    </row>
    <row r="72" spans="1:16" x14ac:dyDescent="0.2">
      <c r="A72" s="372">
        <v>44377</v>
      </c>
      <c r="B72" s="364">
        <f t="shared" si="0"/>
        <v>70</v>
      </c>
      <c r="C72" s="368" t="s">
        <v>286</v>
      </c>
      <c r="D72" s="362" t="s">
        <v>287</v>
      </c>
      <c r="E72" s="362" t="s">
        <v>332</v>
      </c>
      <c r="F72" s="365" t="s">
        <v>294</v>
      </c>
      <c r="G72" s="362" t="s">
        <v>394</v>
      </c>
    </row>
    <row r="73" spans="1:16" x14ac:dyDescent="0.2">
      <c r="A73" s="372">
        <v>44377</v>
      </c>
      <c r="B73" s="364">
        <f t="shared" si="0"/>
        <v>71</v>
      </c>
      <c r="C73" s="365" t="s">
        <v>398</v>
      </c>
      <c r="D73" s="365" t="s">
        <v>399</v>
      </c>
      <c r="E73" s="362" t="s">
        <v>400</v>
      </c>
      <c r="F73" s="365" t="s">
        <v>401</v>
      </c>
      <c r="G73" s="363" t="s">
        <v>531</v>
      </c>
    </row>
    <row r="74" spans="1:16" ht="25.5" x14ac:dyDescent="0.2">
      <c r="A74" s="372">
        <v>44377</v>
      </c>
      <c r="B74" s="364">
        <f t="shared" si="0"/>
        <v>72</v>
      </c>
      <c r="C74" s="365" t="s">
        <v>398</v>
      </c>
      <c r="D74" s="365" t="s">
        <v>399</v>
      </c>
      <c r="E74" s="362" t="s">
        <v>378</v>
      </c>
      <c r="F74" s="365" t="s">
        <v>268</v>
      </c>
      <c r="G74" s="363" t="s">
        <v>379</v>
      </c>
    </row>
    <row r="75" spans="1:16" s="361" customFormat="1" x14ac:dyDescent="0.2">
      <c r="A75" s="372">
        <v>44377</v>
      </c>
      <c r="B75" s="364">
        <f t="shared" si="0"/>
        <v>73</v>
      </c>
      <c r="C75" s="365" t="s">
        <v>398</v>
      </c>
      <c r="D75" s="367" t="s">
        <v>399</v>
      </c>
      <c r="E75" s="362" t="s">
        <v>560</v>
      </c>
      <c r="F75" s="365" t="s">
        <v>383</v>
      </c>
      <c r="G75" s="363" t="s">
        <v>561</v>
      </c>
      <c r="H75" s="360"/>
      <c r="I75" s="360"/>
      <c r="J75" s="360"/>
      <c r="K75" s="360"/>
      <c r="L75" s="360"/>
      <c r="M75" s="360"/>
      <c r="N75" s="360"/>
      <c r="O75" s="360"/>
      <c r="P75" s="360"/>
    </row>
    <row r="76" spans="1:16" x14ac:dyDescent="0.2">
      <c r="A76" s="372">
        <v>44377</v>
      </c>
      <c r="B76" s="364">
        <f t="shared" si="0"/>
        <v>74</v>
      </c>
      <c r="C76" s="365" t="s">
        <v>523</v>
      </c>
      <c r="D76" s="367"/>
      <c r="E76" s="362"/>
      <c r="F76" s="365" t="s">
        <v>390</v>
      </c>
      <c r="G76" s="363" t="s">
        <v>532</v>
      </c>
    </row>
    <row r="77" spans="1:16" ht="25.5" x14ac:dyDescent="0.2">
      <c r="A77" s="372">
        <v>44377</v>
      </c>
      <c r="B77" s="364">
        <f t="shared" si="0"/>
        <v>75</v>
      </c>
      <c r="C77" s="365" t="s">
        <v>523</v>
      </c>
      <c r="D77" s="365">
        <v>4.0999999999999996</v>
      </c>
      <c r="E77" s="362" t="s">
        <v>555</v>
      </c>
      <c r="F77" s="362" t="s">
        <v>355</v>
      </c>
      <c r="G77" s="363" t="s">
        <v>402</v>
      </c>
    </row>
    <row r="78" spans="1:16" ht="25.5" x14ac:dyDescent="0.2">
      <c r="A78" s="372">
        <v>44377</v>
      </c>
      <c r="B78" s="364">
        <f t="shared" si="0"/>
        <v>76</v>
      </c>
      <c r="C78" s="365" t="s">
        <v>523</v>
      </c>
      <c r="D78" s="365">
        <v>4.0999999999999996</v>
      </c>
      <c r="E78" s="362" t="s">
        <v>403</v>
      </c>
      <c r="F78" s="365" t="s">
        <v>254</v>
      </c>
      <c r="G78" s="363" t="s">
        <v>404</v>
      </c>
    </row>
    <row r="79" spans="1:16" x14ac:dyDescent="0.2">
      <c r="A79" s="372">
        <v>44377</v>
      </c>
      <c r="B79" s="364">
        <f t="shared" si="0"/>
        <v>77</v>
      </c>
      <c r="C79" s="365" t="s">
        <v>523</v>
      </c>
      <c r="D79" s="365">
        <v>4.0999999999999996</v>
      </c>
      <c r="E79" s="362" t="s">
        <v>405</v>
      </c>
      <c r="F79" s="365" t="s">
        <v>406</v>
      </c>
      <c r="G79" s="363" t="s">
        <v>407</v>
      </c>
    </row>
    <row r="80" spans="1:16" ht="25.5" x14ac:dyDescent="0.2">
      <c r="A80" s="372">
        <v>44377</v>
      </c>
      <c r="B80" s="364">
        <f t="shared" ref="B80:B95" si="1">B79+1</f>
        <v>78</v>
      </c>
      <c r="C80" s="365" t="s">
        <v>523</v>
      </c>
      <c r="D80" s="365">
        <v>4.0999999999999996</v>
      </c>
      <c r="E80" s="362" t="s">
        <v>410</v>
      </c>
      <c r="F80" s="365" t="s">
        <v>254</v>
      </c>
      <c r="G80" s="363" t="s">
        <v>411</v>
      </c>
    </row>
    <row r="81" spans="1:16" x14ac:dyDescent="0.2">
      <c r="A81" s="372">
        <v>44377</v>
      </c>
      <c r="B81" s="364">
        <f t="shared" si="1"/>
        <v>79</v>
      </c>
      <c r="C81" s="365" t="s">
        <v>523</v>
      </c>
      <c r="D81" s="365">
        <v>4.0999999999999996</v>
      </c>
      <c r="E81" s="362" t="s">
        <v>408</v>
      </c>
      <c r="F81" s="365" t="s">
        <v>254</v>
      </c>
      <c r="G81" s="363" t="s">
        <v>409</v>
      </c>
    </row>
    <row r="82" spans="1:16" ht="38.25" x14ac:dyDescent="0.2">
      <c r="A82" s="372">
        <v>44377</v>
      </c>
      <c r="B82" s="364">
        <f t="shared" si="1"/>
        <v>80</v>
      </c>
      <c r="C82" s="365" t="s">
        <v>533</v>
      </c>
      <c r="D82" s="365">
        <v>5.0999999999999996</v>
      </c>
      <c r="E82" s="362" t="s">
        <v>412</v>
      </c>
      <c r="F82" s="365" t="s">
        <v>413</v>
      </c>
      <c r="G82" s="363" t="s">
        <v>414</v>
      </c>
    </row>
    <row r="83" spans="1:16" ht="25.5" x14ac:dyDescent="0.2">
      <c r="A83" s="372">
        <v>44377</v>
      </c>
      <c r="B83" s="364">
        <f t="shared" si="1"/>
        <v>81</v>
      </c>
      <c r="C83" s="365" t="s">
        <v>533</v>
      </c>
      <c r="D83" s="365">
        <v>5.0999999999999996</v>
      </c>
      <c r="E83" s="362" t="s">
        <v>559</v>
      </c>
      <c r="F83" s="365" t="s">
        <v>413</v>
      </c>
      <c r="G83" s="363" t="s">
        <v>416</v>
      </c>
    </row>
    <row r="84" spans="1:16" x14ac:dyDescent="0.2">
      <c r="A84" s="372">
        <v>44377</v>
      </c>
      <c r="B84" s="364">
        <f t="shared" si="1"/>
        <v>82</v>
      </c>
      <c r="C84" s="365" t="s">
        <v>533</v>
      </c>
      <c r="D84" s="365">
        <v>5.0999999999999996</v>
      </c>
      <c r="E84" s="362" t="s">
        <v>556</v>
      </c>
      <c r="F84" s="365" t="s">
        <v>417</v>
      </c>
      <c r="G84" s="363" t="s">
        <v>418</v>
      </c>
    </row>
    <row r="85" spans="1:16" ht="63.75" x14ac:dyDescent="0.2">
      <c r="A85" s="372">
        <v>44377</v>
      </c>
      <c r="B85" s="364">
        <f t="shared" si="1"/>
        <v>83</v>
      </c>
      <c r="C85" s="365" t="s">
        <v>533</v>
      </c>
      <c r="D85" s="365">
        <v>5.0999999999999996</v>
      </c>
      <c r="E85" s="362" t="s">
        <v>419</v>
      </c>
      <c r="F85" s="362" t="s">
        <v>420</v>
      </c>
      <c r="G85" s="363" t="s">
        <v>557</v>
      </c>
    </row>
    <row r="86" spans="1:16" x14ac:dyDescent="0.2">
      <c r="A86" s="372">
        <v>44377</v>
      </c>
      <c r="B86" s="364">
        <f t="shared" si="1"/>
        <v>84</v>
      </c>
      <c r="C86" s="365" t="s">
        <v>533</v>
      </c>
      <c r="D86" s="365">
        <v>5.0999999999999996</v>
      </c>
      <c r="E86" s="362" t="s">
        <v>534</v>
      </c>
      <c r="F86" s="362" t="s">
        <v>383</v>
      </c>
      <c r="G86" s="363" t="s">
        <v>535</v>
      </c>
    </row>
    <row r="87" spans="1:16" ht="25.5" x14ac:dyDescent="0.2">
      <c r="A87" s="372">
        <v>44377</v>
      </c>
      <c r="B87" s="364">
        <f t="shared" si="1"/>
        <v>85</v>
      </c>
      <c r="C87" s="365" t="s">
        <v>533</v>
      </c>
      <c r="D87" s="362">
        <v>5.0999999999999996</v>
      </c>
      <c r="E87" s="362" t="s">
        <v>513</v>
      </c>
      <c r="F87" s="362" t="s">
        <v>514</v>
      </c>
      <c r="G87" s="362" t="s">
        <v>517</v>
      </c>
    </row>
    <row r="88" spans="1:16" ht="25.5" x14ac:dyDescent="0.2">
      <c r="A88" s="372">
        <v>44377</v>
      </c>
      <c r="B88" s="364">
        <f t="shared" si="1"/>
        <v>86</v>
      </c>
      <c r="C88" s="365" t="s">
        <v>421</v>
      </c>
      <c r="D88" s="365"/>
      <c r="E88" s="362" t="s">
        <v>422</v>
      </c>
      <c r="F88" s="365" t="s">
        <v>383</v>
      </c>
      <c r="G88" s="363" t="s">
        <v>544</v>
      </c>
    </row>
    <row r="89" spans="1:16" x14ac:dyDescent="0.2">
      <c r="A89" s="372">
        <v>44377</v>
      </c>
      <c r="B89" s="364">
        <f t="shared" si="1"/>
        <v>87</v>
      </c>
      <c r="C89" s="365" t="s">
        <v>421</v>
      </c>
      <c r="D89" s="369"/>
      <c r="E89" s="363" t="s">
        <v>515</v>
      </c>
      <c r="F89" s="365" t="s">
        <v>383</v>
      </c>
      <c r="G89" s="363" t="s">
        <v>516</v>
      </c>
    </row>
    <row r="90" spans="1:16" s="361" customFormat="1" x14ac:dyDescent="0.2">
      <c r="A90" s="372">
        <v>44377</v>
      </c>
      <c r="B90" s="364">
        <f t="shared" si="1"/>
        <v>88</v>
      </c>
      <c r="C90" s="370" t="s">
        <v>421</v>
      </c>
      <c r="D90" s="370"/>
      <c r="E90" s="370" t="s">
        <v>564</v>
      </c>
      <c r="F90" s="370" t="s">
        <v>383</v>
      </c>
      <c r="G90" s="371" t="s">
        <v>565</v>
      </c>
      <c r="H90" s="360"/>
      <c r="I90" s="360"/>
      <c r="J90" s="360"/>
      <c r="K90" s="360"/>
      <c r="L90" s="360"/>
      <c r="M90" s="360"/>
      <c r="N90" s="360"/>
      <c r="O90" s="360"/>
      <c r="P90" s="360"/>
    </row>
    <row r="91" spans="1:16" ht="25.5" x14ac:dyDescent="0.2">
      <c r="A91" s="372">
        <v>44377</v>
      </c>
      <c r="B91" s="364">
        <f t="shared" si="1"/>
        <v>89</v>
      </c>
      <c r="C91" s="363" t="s">
        <v>421</v>
      </c>
      <c r="D91" s="362"/>
      <c r="E91" s="363" t="s">
        <v>576</v>
      </c>
      <c r="F91" s="363" t="s">
        <v>383</v>
      </c>
      <c r="G91" s="363" t="s">
        <v>577</v>
      </c>
    </row>
    <row r="92" spans="1:16" ht="38.25" x14ac:dyDescent="0.2">
      <c r="A92" s="175">
        <v>44383</v>
      </c>
      <c r="B92" s="364">
        <f t="shared" si="1"/>
        <v>90</v>
      </c>
      <c r="C92" s="365" t="s">
        <v>347</v>
      </c>
      <c r="D92" s="177"/>
      <c r="E92" s="177" t="s">
        <v>584</v>
      </c>
      <c r="F92" s="177" t="s">
        <v>254</v>
      </c>
      <c r="G92" s="178" t="s">
        <v>590</v>
      </c>
    </row>
    <row r="93" spans="1:16" ht="25.5" x14ac:dyDescent="0.2">
      <c r="A93" s="175">
        <v>44383</v>
      </c>
      <c r="B93" s="364">
        <f t="shared" si="1"/>
        <v>91</v>
      </c>
      <c r="C93" s="365" t="s">
        <v>347</v>
      </c>
      <c r="D93" s="177"/>
      <c r="E93" s="177" t="s">
        <v>585</v>
      </c>
      <c r="F93" s="177" t="s">
        <v>254</v>
      </c>
      <c r="G93" s="178" t="s">
        <v>591</v>
      </c>
    </row>
    <row r="94" spans="1:16" ht="25.5" x14ac:dyDescent="0.2">
      <c r="A94" s="175">
        <v>44383</v>
      </c>
      <c r="B94" s="364">
        <f t="shared" si="1"/>
        <v>92</v>
      </c>
      <c r="C94" s="365" t="s">
        <v>522</v>
      </c>
      <c r="D94" s="362">
        <v>3.1</v>
      </c>
      <c r="E94" s="177" t="s">
        <v>586</v>
      </c>
      <c r="F94" s="177" t="s">
        <v>254</v>
      </c>
      <c r="G94" s="178" t="s">
        <v>589</v>
      </c>
    </row>
    <row r="95" spans="1:16" ht="25.5" x14ac:dyDescent="0.2">
      <c r="A95" s="175">
        <v>44383</v>
      </c>
      <c r="B95" s="364">
        <f t="shared" si="1"/>
        <v>93</v>
      </c>
      <c r="C95" s="365" t="s">
        <v>522</v>
      </c>
      <c r="D95" s="362">
        <v>3.1</v>
      </c>
      <c r="E95" s="177" t="s">
        <v>587</v>
      </c>
      <c r="F95" s="177" t="s">
        <v>254</v>
      </c>
      <c r="G95" s="178" t="s">
        <v>588</v>
      </c>
    </row>
  </sheetData>
  <phoneticPr fontId="8" type="noConversion"/>
  <pageMargins left="0.23622047244094491" right="0.23622047244094491" top="0.74803149606299213" bottom="0.74803149606299213" header="0.31496062992125984" footer="0.31496062992125984"/>
  <pageSetup paperSize="9" scale="77" fitToHeight="0" orientation="landscape" r:id="rId1"/>
  <headerFooter alignWithMargins="0">
    <oddFooter>&amp;A&amp;RPage &amp;P</oddFooter>
  </headerFooter>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B22"/>
  <sheetViews>
    <sheetView workbookViewId="0">
      <selection activeCell="R18" sqref="R18"/>
    </sheetView>
  </sheetViews>
  <sheetFormatPr defaultColWidth="9.140625" defaultRowHeight="15" customHeight="1" x14ac:dyDescent="0.2"/>
  <cols>
    <col min="1" max="1" width="16.140625" style="44" customWidth="1"/>
    <col min="2" max="2" width="26.7109375" style="44" customWidth="1"/>
    <col min="3" max="16384" width="9.140625" style="44"/>
  </cols>
  <sheetData>
    <row r="1" spans="1:2" ht="15" customHeight="1" x14ac:dyDescent="0.2">
      <c r="A1" s="44" t="s">
        <v>152</v>
      </c>
    </row>
    <row r="3" spans="1:2" ht="15" customHeight="1" x14ac:dyDescent="0.2">
      <c r="A3" s="223" t="s">
        <v>503</v>
      </c>
      <c r="B3" s="313" t="s">
        <v>142</v>
      </c>
    </row>
    <row r="4" spans="1:2" ht="15" customHeight="1" x14ac:dyDescent="0.2">
      <c r="B4" s="313" t="s">
        <v>85</v>
      </c>
    </row>
    <row r="5" spans="1:2" ht="15" customHeight="1" x14ac:dyDescent="0.2">
      <c r="B5" s="313" t="s">
        <v>143</v>
      </c>
    </row>
    <row r="6" spans="1:2" ht="15" customHeight="1" x14ac:dyDescent="0.2">
      <c r="B6" s="313" t="s">
        <v>145</v>
      </c>
    </row>
    <row r="7" spans="1:2" ht="15" customHeight="1" x14ac:dyDescent="0.2">
      <c r="B7" s="313" t="s">
        <v>492</v>
      </c>
    </row>
    <row r="8" spans="1:2" ht="15" customHeight="1" x14ac:dyDescent="0.2">
      <c r="B8" s="313" t="s">
        <v>147</v>
      </c>
    </row>
    <row r="9" spans="1:2" ht="15" customHeight="1" x14ac:dyDescent="0.2">
      <c r="B9" s="313" t="s">
        <v>1</v>
      </c>
    </row>
    <row r="10" spans="1:2" ht="15" customHeight="1" x14ac:dyDescent="0.2">
      <c r="B10" s="313" t="s">
        <v>149</v>
      </c>
    </row>
    <row r="11" spans="1:2" ht="15" customHeight="1" x14ac:dyDescent="0.2">
      <c r="B11" s="313" t="s">
        <v>233</v>
      </c>
    </row>
    <row r="12" spans="1:2" ht="15" customHeight="1" x14ac:dyDescent="0.2">
      <c r="B12" s="314" t="s">
        <v>545</v>
      </c>
    </row>
    <row r="15" spans="1:2" ht="15" customHeight="1" x14ac:dyDescent="0.2">
      <c r="A15" s="223" t="s">
        <v>502</v>
      </c>
      <c r="B15" s="314" t="s">
        <v>434</v>
      </c>
    </row>
    <row r="16" spans="1:2" ht="15" customHeight="1" x14ac:dyDescent="0.2">
      <c r="B16" s="314" t="s">
        <v>315</v>
      </c>
    </row>
    <row r="17" spans="1:2" ht="15" customHeight="1" x14ac:dyDescent="0.2">
      <c r="B17" s="314" t="s">
        <v>436</v>
      </c>
    </row>
    <row r="18" spans="1:2" ht="15" customHeight="1" x14ac:dyDescent="0.2">
      <c r="B18" s="314" t="s">
        <v>122</v>
      </c>
    </row>
    <row r="19" spans="1:2" ht="15" customHeight="1" x14ac:dyDescent="0.2">
      <c r="B19" s="314" t="s">
        <v>68</v>
      </c>
    </row>
    <row r="21" spans="1:2" ht="15" customHeight="1" x14ac:dyDescent="0.2">
      <c r="A21" s="223" t="s">
        <v>504</v>
      </c>
      <c r="B21" s="314" t="s">
        <v>500</v>
      </c>
    </row>
    <row r="22" spans="1:2" ht="15" customHeight="1" x14ac:dyDescent="0.2">
      <c r="B22" s="314" t="s">
        <v>501</v>
      </c>
    </row>
  </sheetData>
  <pageMargins left="0.7" right="0.7" top="0.75" bottom="0.75" header="0.3" footer="0.3"/>
  <pageSetup paperSize="9" orientation="landscape" r:id="rId1"/>
  <headerFooter>
    <oddFooter>&amp;L&amp;8&amp;F&amp;D&amp;T&amp;C&amp;8&amp;A&amp;R&amp;8Page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16"/>
  <sheetViews>
    <sheetView showGridLines="0" topLeftCell="B1" zoomScaleNormal="100" workbookViewId="0">
      <selection activeCell="B1" sqref="B1"/>
    </sheetView>
  </sheetViews>
  <sheetFormatPr defaultColWidth="8.85546875" defaultRowHeight="14.25" x14ac:dyDescent="0.2"/>
  <cols>
    <col min="1" max="1" width="11.5703125" style="200" customWidth="1"/>
    <col min="2" max="2" width="51" style="200" customWidth="1"/>
    <col min="3" max="5" width="30.85546875" style="200" customWidth="1"/>
    <col min="6" max="8" width="23" style="200" customWidth="1"/>
    <col min="9" max="16384" width="8.85546875" style="200"/>
  </cols>
  <sheetData>
    <row r="1" spans="1:7" ht="20.25" x14ac:dyDescent="0.3">
      <c r="A1" s="199"/>
      <c r="B1" s="197" t="s">
        <v>347</v>
      </c>
    </row>
    <row r="2" spans="1:7" ht="15" x14ac:dyDescent="0.25">
      <c r="A2" s="199"/>
      <c r="B2" s="201" t="str">
        <f>Tradingname</f>
        <v>AGI Development Group Pty Ltd</v>
      </c>
      <c r="C2" s="202"/>
    </row>
    <row r="3" spans="1:7" ht="15" x14ac:dyDescent="0.25">
      <c r="B3" s="203" t="s">
        <v>181</v>
      </c>
      <c r="C3" s="204" t="str">
        <f>TEXT(Yearstart,"dd/mm/yyyy")&amp;" to "&amp;TEXT(Yearending,"dd/mm/yyyy")</f>
        <v>01/01/2022 to 31/12/2022</v>
      </c>
    </row>
    <row r="4" spans="1:7" x14ac:dyDescent="0.2">
      <c r="B4" s="198" t="s">
        <v>426</v>
      </c>
      <c r="C4" s="198"/>
      <c r="F4" s="198"/>
      <c r="G4" s="198"/>
    </row>
    <row r="5" spans="1:7" ht="15.75" x14ac:dyDescent="0.25">
      <c r="B5" s="205"/>
      <c r="C5" s="198"/>
    </row>
    <row r="6" spans="1:7" ht="15.75" x14ac:dyDescent="0.25">
      <c r="B6" s="206"/>
    </row>
    <row r="8" spans="1:7" s="207" customFormat="1" ht="25.5" x14ac:dyDescent="0.2">
      <c r="B8" s="234" t="s">
        <v>427</v>
      </c>
      <c r="C8" s="234" t="s">
        <v>57</v>
      </c>
      <c r="D8" s="234" t="s">
        <v>58</v>
      </c>
      <c r="E8" s="234" t="s">
        <v>25</v>
      </c>
    </row>
    <row r="9" spans="1:7" x14ac:dyDescent="0.2">
      <c r="B9" s="130" t="s">
        <v>45</v>
      </c>
      <c r="C9" s="278">
        <f>'2. Revenues and expenses'!D16</f>
        <v>16616356.07</v>
      </c>
      <c r="D9" s="278">
        <f>'2. Revenues and expenses'!E16</f>
        <v>0</v>
      </c>
      <c r="E9" s="278">
        <f>'2. Revenues and expenses'!F16</f>
        <v>16616356.07</v>
      </c>
    </row>
    <row r="10" spans="1:7" x14ac:dyDescent="0.2">
      <c r="B10" s="130" t="s">
        <v>53</v>
      </c>
      <c r="C10" s="278">
        <f>'2. Revenues and expenses'!D19</f>
        <v>0</v>
      </c>
      <c r="D10" s="278">
        <f>'2. Revenues and expenses'!E19</f>
        <v>0</v>
      </c>
      <c r="E10" s="278">
        <f>'2. Revenues and expenses'!F19</f>
        <v>0</v>
      </c>
    </row>
    <row r="11" spans="1:7" x14ac:dyDescent="0.2">
      <c r="B11" s="235" t="s">
        <v>22</v>
      </c>
      <c r="C11" s="278">
        <f>'2. Revenues and expenses'!D20</f>
        <v>16616356.07</v>
      </c>
      <c r="D11" s="278">
        <f>'2. Revenues and expenses'!E20</f>
        <v>0</v>
      </c>
      <c r="E11" s="278">
        <f>'2. Revenues and expenses'!F20</f>
        <v>16616356.07</v>
      </c>
    </row>
    <row r="12" spans="1:7" x14ac:dyDescent="0.2">
      <c r="B12" s="130" t="s">
        <v>59</v>
      </c>
      <c r="C12" s="278">
        <f>'2. Revenues and expenses'!D30</f>
        <v>-4859416.34</v>
      </c>
      <c r="D12" s="278">
        <f>'2. Revenues and expenses'!E30</f>
        <v>0</v>
      </c>
      <c r="E12" s="278">
        <f>'2. Revenues and expenses'!F30</f>
        <v>-4859416.34</v>
      </c>
    </row>
    <row r="13" spans="1:7" x14ac:dyDescent="0.2">
      <c r="B13" s="130" t="s">
        <v>428</v>
      </c>
      <c r="C13" s="278">
        <f>'2. Revenues and expenses'!D41</f>
        <v>0</v>
      </c>
      <c r="D13" s="278">
        <f>'2. Revenues and expenses'!E41</f>
        <v>-695782.44</v>
      </c>
      <c r="E13" s="278">
        <f>'2. Revenues and expenses'!F41</f>
        <v>-695782.44</v>
      </c>
    </row>
    <row r="14" spans="1:7" x14ac:dyDescent="0.2">
      <c r="B14" s="235" t="s">
        <v>61</v>
      </c>
      <c r="C14" s="278">
        <f>'2. Revenues and expenses'!D42</f>
        <v>-4859416.34</v>
      </c>
      <c r="D14" s="278">
        <f>'2. Revenues and expenses'!E42</f>
        <v>-695782.44</v>
      </c>
      <c r="E14" s="278">
        <f>'2. Revenues and expenses'!F42</f>
        <v>-5555198.7799999993</v>
      </c>
    </row>
    <row r="15" spans="1:7" x14ac:dyDescent="0.2">
      <c r="B15" s="235" t="s">
        <v>429</v>
      </c>
      <c r="C15" s="278">
        <f>'2. Revenues and expenses'!D43</f>
        <v>11756939.73</v>
      </c>
      <c r="D15" s="278">
        <f>'2. Revenues and expenses'!E43</f>
        <v>-695782.44</v>
      </c>
      <c r="E15" s="278">
        <f>'2. Revenues and expenses'!F43</f>
        <v>11061157.290000001</v>
      </c>
    </row>
    <row r="16" spans="1:7" x14ac:dyDescent="0.2">
      <c r="B16" s="208"/>
      <c r="C16" s="209"/>
      <c r="D16" s="209"/>
      <c r="E16" s="209"/>
    </row>
    <row r="17" spans="2:4" x14ac:dyDescent="0.2">
      <c r="B17" s="210"/>
      <c r="C17" s="315"/>
    </row>
    <row r="18" spans="2:4" s="207" customFormat="1" ht="24.6" customHeight="1" x14ac:dyDescent="0.2">
      <c r="B18" s="234" t="s">
        <v>430</v>
      </c>
      <c r="C18" s="234" t="s">
        <v>431</v>
      </c>
      <c r="D18" s="234" t="s">
        <v>432</v>
      </c>
    </row>
    <row r="19" spans="2:4" x14ac:dyDescent="0.2">
      <c r="B19" s="130" t="s">
        <v>142</v>
      </c>
      <c r="C19" s="278">
        <f>'3. Statement of pipeline assets'!D16</f>
        <v>71557469.650000036</v>
      </c>
      <c r="D19" s="278">
        <f>'3. Statement of pipeline assets'!E16</f>
        <v>74297634.450000033</v>
      </c>
    </row>
    <row r="20" spans="2:4" x14ac:dyDescent="0.2">
      <c r="B20" s="130" t="s">
        <v>85</v>
      </c>
      <c r="C20" s="278">
        <f>'3. Statement of pipeline assets'!D23</f>
        <v>0</v>
      </c>
      <c r="D20" s="278">
        <f>'3. Statement of pipeline assets'!E23</f>
        <v>0</v>
      </c>
    </row>
    <row r="21" spans="2:4" x14ac:dyDescent="0.2">
      <c r="B21" s="130" t="s">
        <v>143</v>
      </c>
      <c r="C21" s="278">
        <f>'3. Statement of pipeline assets'!D30</f>
        <v>0</v>
      </c>
      <c r="D21" s="278">
        <f>'3. Statement of pipeline assets'!E30</f>
        <v>0</v>
      </c>
    </row>
    <row r="22" spans="2:4" x14ac:dyDescent="0.2">
      <c r="B22" s="130" t="s">
        <v>145</v>
      </c>
      <c r="C22" s="278">
        <f>'3. Statement of pipeline assets'!D37</f>
        <v>4764275.82</v>
      </c>
      <c r="D22" s="278">
        <f>'3. Statement of pipeline assets'!E37</f>
        <v>4980860.2200000007</v>
      </c>
    </row>
    <row r="23" spans="2:4" x14ac:dyDescent="0.2">
      <c r="B23" s="130" t="s">
        <v>87</v>
      </c>
      <c r="C23" s="278">
        <f>'3. Statement of pipeline assets'!D44</f>
        <v>0</v>
      </c>
      <c r="D23" s="278">
        <f>'3. Statement of pipeline assets'!E44</f>
        <v>0</v>
      </c>
    </row>
    <row r="24" spans="2:4" x14ac:dyDescent="0.2">
      <c r="B24" s="130" t="s">
        <v>147</v>
      </c>
      <c r="C24" s="278">
        <f>'3. Statement of pipeline assets'!D51</f>
        <v>0</v>
      </c>
      <c r="D24" s="278">
        <f>'3. Statement of pipeline assets'!E51</f>
        <v>0</v>
      </c>
    </row>
    <row r="25" spans="2:4" x14ac:dyDescent="0.2">
      <c r="B25" s="130" t="s">
        <v>1</v>
      </c>
      <c r="C25" s="278">
        <f>'3. Statement of pipeline assets'!D58</f>
        <v>82229.3</v>
      </c>
      <c r="D25" s="278">
        <f>'3. Statement of pipeline assets'!E58</f>
        <v>98675.180000000037</v>
      </c>
    </row>
    <row r="26" spans="2:4" x14ac:dyDescent="0.2">
      <c r="B26" s="130" t="s">
        <v>149</v>
      </c>
      <c r="C26" s="278">
        <f>'3. Statement of pipeline assets'!D64</f>
        <v>410114.36</v>
      </c>
      <c r="D26" s="278">
        <f>'3. Statement of pipeline assets'!E64</f>
        <v>410114.36</v>
      </c>
    </row>
    <row r="27" spans="2:4" x14ac:dyDescent="0.2">
      <c r="B27" s="130" t="s">
        <v>233</v>
      </c>
      <c r="C27" s="278">
        <f>'3. Statement of pipeline assets'!D71</f>
        <v>1029890.439999999</v>
      </c>
      <c r="D27" s="278">
        <f>'3. Statement of pipeline assets'!E71</f>
        <v>1352631.2899999986</v>
      </c>
    </row>
    <row r="28" spans="2:4" x14ac:dyDescent="0.2">
      <c r="B28" s="130" t="s">
        <v>313</v>
      </c>
      <c r="C28" s="278">
        <f>'3. Statement of pipeline assets'!D78</f>
        <v>0</v>
      </c>
      <c r="D28" s="278">
        <f>'3. Statement of pipeline assets'!E78</f>
        <v>0</v>
      </c>
    </row>
    <row r="29" spans="2:4" x14ac:dyDescent="0.2">
      <c r="B29" s="130" t="s">
        <v>151</v>
      </c>
      <c r="C29" s="278">
        <f>'3. Statement of pipeline assets'!D79</f>
        <v>0</v>
      </c>
      <c r="D29" s="278">
        <f>'3. Statement of pipeline assets'!E79</f>
        <v>0</v>
      </c>
    </row>
    <row r="30" spans="2:4" x14ac:dyDescent="0.2">
      <c r="B30" s="237" t="s">
        <v>433</v>
      </c>
      <c r="C30" s="279">
        <f>'3. Statement of pipeline assets'!D80</f>
        <v>77843979.570000023</v>
      </c>
      <c r="D30" s="279">
        <f>'3. Statement of pipeline assets'!E80</f>
        <v>81139915.50000003</v>
      </c>
    </row>
    <row r="31" spans="2:4" x14ac:dyDescent="0.2">
      <c r="B31" s="130" t="s">
        <v>434</v>
      </c>
      <c r="C31" s="278">
        <f>'3. Statement of pipeline assets'!D88</f>
        <v>0</v>
      </c>
      <c r="D31" s="278">
        <f>'3. Statement of pipeline assets'!E88</f>
        <v>0</v>
      </c>
    </row>
    <row r="32" spans="2:4" x14ac:dyDescent="0.2">
      <c r="B32" s="130" t="s">
        <v>435</v>
      </c>
      <c r="C32" s="278">
        <f>'3. Statement of pipeline assets'!D95</f>
        <v>0</v>
      </c>
      <c r="D32" s="278">
        <f>'3. Statement of pipeline assets'!E95</f>
        <v>0</v>
      </c>
    </row>
    <row r="33" spans="1:4" x14ac:dyDescent="0.2">
      <c r="A33" s="198"/>
      <c r="B33" s="130" t="s">
        <v>436</v>
      </c>
      <c r="C33" s="278">
        <f>'3. Statement of pipeline assets'!D96</f>
        <v>0</v>
      </c>
      <c r="D33" s="278">
        <f>'3. Statement of pipeline assets'!E96</f>
        <v>0</v>
      </c>
    </row>
    <row r="34" spans="1:4" x14ac:dyDescent="0.2">
      <c r="A34" s="198"/>
      <c r="B34" s="130" t="s">
        <v>437</v>
      </c>
      <c r="C34" s="278">
        <f>'3. Statement of pipeline assets'!D97</f>
        <v>0</v>
      </c>
      <c r="D34" s="278">
        <f>'3. Statement of pipeline assets'!E97</f>
        <v>0</v>
      </c>
    </row>
    <row r="35" spans="1:4" x14ac:dyDescent="0.2">
      <c r="B35" s="130" t="s">
        <v>438</v>
      </c>
      <c r="C35" s="278">
        <f>'3. Statement of pipeline assets'!D98</f>
        <v>0</v>
      </c>
      <c r="D35" s="278">
        <f>'3. Statement of pipeline assets'!E98</f>
        <v>0</v>
      </c>
    </row>
    <row r="36" spans="1:4" x14ac:dyDescent="0.2">
      <c r="B36" s="238" t="s">
        <v>439</v>
      </c>
      <c r="C36" s="279">
        <f>'3. Statement of pipeline assets'!D99</f>
        <v>0</v>
      </c>
      <c r="D36" s="279">
        <f>'3. Statement of pipeline assets'!E99</f>
        <v>0</v>
      </c>
    </row>
    <row r="37" spans="1:4" ht="15" x14ac:dyDescent="0.25">
      <c r="B37" s="239" t="s">
        <v>440</v>
      </c>
      <c r="C37" s="279">
        <f>'3. Statement of pipeline assets'!D100</f>
        <v>77843979.570000023</v>
      </c>
      <c r="D37" s="279">
        <f>'3. Statement of pipeline assets'!E100</f>
        <v>81139915.50000003</v>
      </c>
    </row>
    <row r="38" spans="1:4" x14ac:dyDescent="0.2">
      <c r="B38" s="236" t="s">
        <v>441</v>
      </c>
      <c r="C38" s="241">
        <f>'1.1 Financial performance'!C10</f>
        <v>0.14209393393169761</v>
      </c>
      <c r="D38" s="240"/>
    </row>
    <row r="39" spans="1:4" x14ac:dyDescent="0.2">
      <c r="B39" s="210"/>
    </row>
    <row r="40" spans="1:4" x14ac:dyDescent="0.2">
      <c r="B40" s="210"/>
    </row>
    <row r="41" spans="1:4" s="207" customFormat="1" ht="25.5" x14ac:dyDescent="0.2">
      <c r="B41" s="233" t="s">
        <v>442</v>
      </c>
      <c r="C41" s="234" t="s">
        <v>431</v>
      </c>
      <c r="D41" s="245">
        <f>VALUE(RIGHT(TEXT(Yearending,"dd/mm/yyyy"),4))</f>
        <v>2022</v>
      </c>
    </row>
    <row r="42" spans="1:4" x14ac:dyDescent="0.2">
      <c r="B42" s="242" t="s">
        <v>443</v>
      </c>
      <c r="C42" s="278">
        <f>'4. Recovered capital'!E16</f>
        <v>108990871.76000002</v>
      </c>
      <c r="D42" s="212"/>
    </row>
    <row r="43" spans="1:4" x14ac:dyDescent="0.2">
      <c r="B43" s="242" t="s">
        <v>444</v>
      </c>
      <c r="C43" s="278">
        <f>'4. Recovered capital'!E23</f>
        <v>0</v>
      </c>
      <c r="D43" s="212"/>
    </row>
    <row r="44" spans="1:4" ht="15" x14ac:dyDescent="0.25">
      <c r="B44" s="211" t="s">
        <v>96</v>
      </c>
      <c r="C44" s="279">
        <f>'4. Recovered capital'!E24</f>
        <v>108990871.76000002</v>
      </c>
      <c r="D44" s="312"/>
    </row>
    <row r="45" spans="1:4" x14ac:dyDescent="0.2">
      <c r="B45" s="247" t="s">
        <v>204</v>
      </c>
      <c r="C45" s="244"/>
      <c r="D45" s="234"/>
    </row>
    <row r="46" spans="1:4" x14ac:dyDescent="0.2">
      <c r="B46" s="130" t="s">
        <v>117</v>
      </c>
      <c r="C46" s="280">
        <f>'4. Recovered capital'!E26</f>
        <v>140346170.17000002</v>
      </c>
      <c r="D46" s="278">
        <f>IFERROR(INDEX('4. Recovered capital'!$F$8:$BH$34,MATCH($B46,'4. Recovered capital'!$D$8:$D$34,0),MATCH(D$41,'4. Recovered capital'!$F$8:$BH$8,0)),)</f>
        <v>16616356.07</v>
      </c>
    </row>
    <row r="47" spans="1:4" x14ac:dyDescent="0.2">
      <c r="B47" s="130" t="s">
        <v>118</v>
      </c>
      <c r="C47" s="280">
        <f>'4. Recovered capital'!E27</f>
        <v>-54982396.450000003</v>
      </c>
      <c r="D47" s="278">
        <f>IFERROR(INDEX('4. Recovered capital'!$F$8:$BH$34,MATCH($B47,'4. Recovered capital'!$D$8:$D$34,0),MATCH(D$41,'4. Recovered capital'!$F$8:$BH$8,0)),)</f>
        <v>-5555198.7799999993</v>
      </c>
    </row>
    <row r="48" spans="1:4" x14ac:dyDescent="0.2">
      <c r="B48" s="130" t="s">
        <v>119</v>
      </c>
      <c r="C48" s="280">
        <f>'4. Recovered capital'!E28</f>
        <v>-34266452.310000002</v>
      </c>
      <c r="D48" s="278">
        <f>IFERROR(INDEX('4. Recovered capital'!$F$8:$BH$34,MATCH($B48,'4. Recovered capital'!$D$8:$D$34,0),MATCH(D$41,'4. Recovered capital'!$F$8:$BH$8,0)),)</f>
        <v>-13638286.52</v>
      </c>
    </row>
    <row r="49" spans="2:82" x14ac:dyDescent="0.2">
      <c r="B49" s="130" t="s">
        <v>319</v>
      </c>
      <c r="C49" s="280">
        <f>'4. Recovered capital'!E29</f>
        <v>0</v>
      </c>
      <c r="D49" s="278">
        <f>IFERROR(INDEX('4. Recovered capital'!$F$8:$BH$34,MATCH($B49,'4. Recovered capital'!$D$8:$D$34,0),MATCH(D$41,'4. Recovered capital'!$F$8:$BH$8,0)),)</f>
        <v>0</v>
      </c>
    </row>
    <row r="50" spans="2:82" x14ac:dyDescent="0.2">
      <c r="B50" s="130" t="s">
        <v>165</v>
      </c>
      <c r="C50" s="280">
        <f>'4. Recovered capital'!E30</f>
        <v>-87281720</v>
      </c>
      <c r="D50" s="278">
        <f>IFERROR(INDEX('4. Recovered capital'!$F$8:$BH$34,MATCH($B50,'4. Recovered capital'!$D$8:$D$34,0),MATCH(D$41,'4. Recovered capital'!$F$8:$BH$8,0)),)</f>
        <v>-10910215</v>
      </c>
    </row>
    <row r="51" spans="2:82" x14ac:dyDescent="0.2">
      <c r="B51" s="247" t="s">
        <v>445</v>
      </c>
      <c r="C51" s="280">
        <f>'4. Recovered capital'!E31</f>
        <v>-36184398.589999996</v>
      </c>
      <c r="D51" s="278">
        <f>IFERROR(INDEX('4. Recovered capital'!$F$8:$BH$34,MATCH($B51,'4. Recovered capital'!$D$8:$D$34,0),MATCH(D$41,'4. Recovered capital'!$F$8:$BH$8,0)),)</f>
        <v>-13487344.229999999</v>
      </c>
    </row>
    <row r="52" spans="2:82" ht="15" x14ac:dyDescent="0.25">
      <c r="B52" s="239" t="s">
        <v>205</v>
      </c>
      <c r="C52" s="281">
        <f>'4. Recovered capital'!E32</f>
        <v>145175270.34999999</v>
      </c>
      <c r="D52" s="279">
        <f>IFERROR(INDEX('4. Recovered capital'!$F$8:$BH$34,MATCH($B52,'4. Recovered capital'!$D$8:$D$34,0),MATCH(D$41,'4. Recovered capital'!$F$8:$BH$8,0)),)</f>
        <v>14147026.449999999</v>
      </c>
    </row>
    <row r="53" spans="2:82" x14ac:dyDescent="0.2">
      <c r="B53" s="247" t="s">
        <v>446</v>
      </c>
      <c r="C53" s="212"/>
      <c r="D53" s="278">
        <f>IFERROR(INDEX('4. Recovered capital'!$F$8:$BH$34,MATCH($B53,'4. Recovered capital'!$D$8:$D$34,0),MATCH(D$41,'4. Recovered capital'!$F$8:$BH$8,0)),)</f>
        <v>131028243.90000001</v>
      </c>
    </row>
    <row r="54" spans="2:82" x14ac:dyDescent="0.2">
      <c r="B54" s="247" t="s">
        <v>447</v>
      </c>
      <c r="C54" s="215"/>
      <c r="D54" s="243">
        <f>IFERROR(INDEX('4. Recovered capital'!$F$8:$BH$34,MATCH($B54,'4. Recovered capital'!$D$8:$D$34,0),MATCH(D$41,'4. Recovered capital'!$F$8:$BH$8,0)),)</f>
        <v>0</v>
      </c>
    </row>
    <row r="55" spans="2:82" x14ac:dyDescent="0.2">
      <c r="B55" s="210"/>
    </row>
    <row r="56" spans="2:82" x14ac:dyDescent="0.2">
      <c r="B56" s="213"/>
    </row>
    <row r="57" spans="2:82" x14ac:dyDescent="0.2">
      <c r="B57" s="234" t="s">
        <v>448</v>
      </c>
      <c r="C57" s="245">
        <f>D57-1</f>
        <v>2018</v>
      </c>
      <c r="D57" s="245">
        <f>E57-1</f>
        <v>2019</v>
      </c>
      <c r="E57" s="245">
        <f>F57-1</f>
        <v>2020</v>
      </c>
      <c r="F57" s="245">
        <f>G57-1</f>
        <v>2021</v>
      </c>
      <c r="G57" s="245">
        <f>VALUE(RIGHT(TEXT(Yearending,"dd/mm/yyyy"),4))</f>
        <v>2022</v>
      </c>
      <c r="BQ57" s="214"/>
      <c r="BR57" s="214"/>
      <c r="BS57" s="214"/>
      <c r="BT57" s="214"/>
      <c r="BU57" s="214"/>
      <c r="BV57" s="214"/>
      <c r="BW57" s="214"/>
      <c r="BX57" s="214"/>
      <c r="BY57" s="214"/>
      <c r="BZ57" s="214"/>
      <c r="CA57" s="214"/>
      <c r="CB57" s="214"/>
      <c r="CC57" s="214"/>
      <c r="CD57" s="214"/>
    </row>
    <row r="58" spans="2:82" x14ac:dyDescent="0.2">
      <c r="B58" s="130" t="s">
        <v>117</v>
      </c>
      <c r="C58" s="246">
        <f>IFERROR(INDEX('4. Recovered capital'!$F$8:$BH$32,MATCH($B58,'4. Recovered capital'!$D$8:$D$32,0),MATCH(C$57,'4. Recovered capital'!$F$8:$BH$8,0))/INDEX('4. Recovered capital'!$F$8:$BH$32,MATCH($B58,'4. Recovered capital'!$D$8:$D$32,0),MATCH(C$57-1,'4. Recovered capital'!$F$8:$BH$8,0))-1,"NA")</f>
        <v>3.7719416961371932E-2</v>
      </c>
      <c r="D58" s="246">
        <f>IFERROR(INDEX('4. Recovered capital'!$F$8:$BH$32,MATCH($B58,'4. Recovered capital'!$D$8:$D$32,0),MATCH(D$57,'4. Recovered capital'!$F$8:$BH$8,0))/INDEX('4. Recovered capital'!$F$8:$BH$32,MATCH($B58,'4. Recovered capital'!$D$8:$D$32,0),MATCH(D$57-1,'4. Recovered capital'!$F$8:$BH$8,0))-1,"NA")</f>
        <v>-2.1982148029625059E-2</v>
      </c>
      <c r="E58" s="246">
        <f>IFERROR(INDEX('4. Recovered capital'!$F$8:$BH$32,MATCH($B58,'4. Recovered capital'!$D$8:$D$32,0),MATCH(E$57,'4. Recovered capital'!$F$8:$BH$8,0))/INDEX('4. Recovered capital'!$F$8:$BH$32,MATCH($B58,'4. Recovered capital'!$D$8:$D$32,0),MATCH(E$57-1,'4. Recovered capital'!$F$8:$BH$8,0))-1,"NA")</f>
        <v>4.2778500524418561E-3</v>
      </c>
      <c r="F58" s="246">
        <f>IFERROR(INDEX('4. Recovered capital'!$F$8:$BH$32,MATCH($B58,'4. Recovered capital'!$D$8:$D$32,0),MATCH(F$57,'4. Recovered capital'!$F$8:$BH$8,0))/INDEX('4. Recovered capital'!$F$8:$BH$32,MATCH($B58,'4. Recovered capital'!$D$8:$D$32,0),MATCH(F$57-1,'4. Recovered capital'!$F$8:$BH$8,0))-1,"NA")</f>
        <v>-1.125070307637821E-2</v>
      </c>
      <c r="G58" s="246">
        <f>IFERROR(INDEX('4. Recovered capital'!$F$8:$BH$32,MATCH($B58,'4. Recovered capital'!$D$8:$D$32,0),MATCH(G$57,'4. Recovered capital'!$F$8:$BH$8,0))/INDEX('4. Recovered capital'!$F$8:$BH$32,MATCH($B58,'4. Recovered capital'!$D$8:$D$32,0),MATCH(G$57-1,'4. Recovered capital'!$F$8:$BH$8,0))-1,"NA")</f>
        <v>6.8469622140299169E-3</v>
      </c>
    </row>
    <row r="59" spans="2:82" x14ac:dyDescent="0.2">
      <c r="B59" s="130" t="s">
        <v>118</v>
      </c>
      <c r="C59" s="246">
        <f>IFERROR(INDEX('4. Recovered capital'!$F$8:$BH$32,MATCH($B59,'4. Recovered capital'!$D$8:$D$32,0),MATCH(C$57,'4. Recovered capital'!$F$8:$BH$8,0))/INDEX('4. Recovered capital'!$F$8:$BH$32,MATCH($B59,'4. Recovered capital'!$D$8:$D$32,0),MATCH(C$57-1,'4. Recovered capital'!$F$8:$BH$8,0))-1,"NA")</f>
        <v>-0.24189320728305841</v>
      </c>
      <c r="D59" s="246">
        <f>IFERROR(INDEX('4. Recovered capital'!$F$8:$BH$32,MATCH($B59,'4. Recovered capital'!$D$8:$D$32,0),MATCH(D$57,'4. Recovered capital'!$F$8:$BH$8,0))/INDEX('4. Recovered capital'!$F$8:$BH$32,MATCH($B59,'4. Recovered capital'!$D$8:$D$32,0),MATCH(D$57-1,'4. Recovered capital'!$F$8:$BH$8,0))-1,"NA")</f>
        <v>2.3821504680995087E-2</v>
      </c>
      <c r="E59" s="246">
        <f>IFERROR(INDEX('4. Recovered capital'!$F$8:$BH$32,MATCH($B59,'4. Recovered capital'!$D$8:$D$32,0),MATCH(E$57,'4. Recovered capital'!$F$8:$BH$8,0))/INDEX('4. Recovered capital'!$F$8:$BH$32,MATCH($B59,'4. Recovered capital'!$D$8:$D$32,0),MATCH(E$57-1,'4. Recovered capital'!$F$8:$BH$8,0))-1,"NA")</f>
        <v>0.16660409516176689</v>
      </c>
      <c r="F59" s="246">
        <f>IFERROR(INDEX('4. Recovered capital'!$F$8:$BH$32,MATCH($B59,'4. Recovered capital'!$D$8:$D$32,0),MATCH(F$57,'4. Recovered capital'!$F$8:$BH$8,0))/INDEX('4. Recovered capital'!$F$8:$BH$32,MATCH($B59,'4. Recovered capital'!$D$8:$D$32,0),MATCH(F$57-1,'4. Recovered capital'!$F$8:$BH$8,0))-1,"NA")</f>
        <v>-6.6497806280804594E-2</v>
      </c>
      <c r="G59" s="246">
        <f>IFERROR(INDEX('4. Recovered capital'!$F$8:$BH$32,MATCH($B59,'4. Recovered capital'!$D$8:$D$32,0),MATCH(G$57,'4. Recovered capital'!$F$8:$BH$8,0))/INDEX('4. Recovered capital'!$F$8:$BH$32,MATCH($B59,'4. Recovered capital'!$D$8:$D$32,0),MATCH(G$57-1,'4. Recovered capital'!$F$8:$BH$8,0))-1,"NA")</f>
        <v>-6.090018501599137E-2</v>
      </c>
    </row>
    <row r="60" spans="2:82" x14ac:dyDescent="0.2">
      <c r="B60" s="130" t="s">
        <v>119</v>
      </c>
      <c r="C60" s="246">
        <f>IFERROR(INDEX('4. Recovered capital'!$F$8:$BH$32,MATCH($B60,'4. Recovered capital'!$D$8:$D$32,0),MATCH(C$57,'4. Recovered capital'!$F$8:$BH$8,0))/INDEX('4. Recovered capital'!$F$8:$BH$32,MATCH($B60,'4. Recovered capital'!$D$8:$D$32,0),MATCH(C$57-1,'4. Recovered capital'!$F$8:$BH$8,0))-1,"NA")</f>
        <v>-2.7731020694603199</v>
      </c>
      <c r="D60" s="246">
        <f>IFERROR(INDEX('4. Recovered capital'!$F$8:$BH$32,MATCH($B60,'4. Recovered capital'!$D$8:$D$32,0),MATCH(D$57,'4. Recovered capital'!$F$8:$BH$8,0))/INDEX('4. Recovered capital'!$F$8:$BH$32,MATCH($B60,'4. Recovered capital'!$D$8:$D$32,0),MATCH(D$57-1,'4. Recovered capital'!$F$8:$BH$8,0))-1,"NA")</f>
        <v>-2.6699006606072411</v>
      </c>
      <c r="E60" s="246">
        <f>IFERROR(INDEX('4. Recovered capital'!$F$8:$BH$32,MATCH($B60,'4. Recovered capital'!$D$8:$D$32,0),MATCH(E$57,'4. Recovered capital'!$F$8:$BH$8,0))/INDEX('4. Recovered capital'!$F$8:$BH$32,MATCH($B60,'4. Recovered capital'!$D$8:$D$32,0),MATCH(E$57-1,'4. Recovered capital'!$F$8:$BH$8,0))-1,"NA")</f>
        <v>-6.852793764214371E-2</v>
      </c>
      <c r="F60" s="246">
        <f>IFERROR(INDEX('4. Recovered capital'!$F$8:$BH$32,MATCH($B60,'4. Recovered capital'!$D$8:$D$32,0),MATCH(F$57,'4. Recovered capital'!$F$8:$BH$8,0))/INDEX('4. Recovered capital'!$F$8:$BH$32,MATCH($B60,'4. Recovered capital'!$D$8:$D$32,0),MATCH(F$57-1,'4. Recovered capital'!$F$8:$BH$8,0))-1,"NA")</f>
        <v>2.9073430984499313</v>
      </c>
      <c r="G60" s="246">
        <f>IFERROR(INDEX('4. Recovered capital'!$F$8:$BH$32,MATCH($B60,'4. Recovered capital'!$D$8:$D$32,0),MATCH(G$57,'4. Recovered capital'!$F$8:$BH$8,0))/INDEX('4. Recovered capital'!$F$8:$BH$32,MATCH($B60,'4. Recovered capital'!$D$8:$D$32,0),MATCH(G$57-1,'4. Recovered capital'!$F$8:$BH$8,0))-1,"NA")</f>
        <v>0.12917923945760768</v>
      </c>
    </row>
    <row r="61" spans="2:82" x14ac:dyDescent="0.2">
      <c r="B61" s="130" t="s">
        <v>319</v>
      </c>
      <c r="C61" s="246" t="str">
        <f>IFERROR(INDEX('4. Recovered capital'!$F$8:$BH$32,MATCH($B61,'4. Recovered capital'!$D$8:$D$32,0),MATCH(C$57,'4. Recovered capital'!$F$8:$BH$8,0))/INDEX('4. Recovered capital'!$F$8:$BH$32,MATCH($B61,'4. Recovered capital'!$D$8:$D$32,0),MATCH(C$57-1,'4. Recovered capital'!$F$8:$BH$8,0))-1,"NA")</f>
        <v>NA</v>
      </c>
      <c r="D61" s="246" t="str">
        <f>IFERROR(INDEX('4. Recovered capital'!$F$8:$BH$32,MATCH($B61,'4. Recovered capital'!$D$8:$D$32,0),MATCH(D$57,'4. Recovered capital'!$F$8:$BH$8,0))/INDEX('4. Recovered capital'!$F$8:$BH$32,MATCH($B61,'4. Recovered capital'!$D$8:$D$32,0),MATCH(D$57-1,'4. Recovered capital'!$F$8:$BH$8,0))-1,"NA")</f>
        <v>NA</v>
      </c>
      <c r="E61" s="246" t="str">
        <f>IFERROR(INDEX('4. Recovered capital'!$F$8:$BH$32,MATCH($B61,'4. Recovered capital'!$D$8:$D$32,0),MATCH(E$57,'4. Recovered capital'!$F$8:$BH$8,0))/INDEX('4. Recovered capital'!$F$8:$BH$32,MATCH($B61,'4. Recovered capital'!$D$8:$D$32,0),MATCH(E$57-1,'4. Recovered capital'!$F$8:$BH$8,0))-1,"NA")</f>
        <v>NA</v>
      </c>
      <c r="F61" s="246" t="str">
        <f>IFERROR(INDEX('4. Recovered capital'!$F$8:$BH$32,MATCH($B61,'4. Recovered capital'!$D$8:$D$32,0),MATCH(F$57,'4. Recovered capital'!$F$8:$BH$8,0))/INDEX('4. Recovered capital'!$F$8:$BH$32,MATCH($B61,'4. Recovered capital'!$D$8:$D$32,0),MATCH(F$57-1,'4. Recovered capital'!$F$8:$BH$8,0))-1,"NA")</f>
        <v>NA</v>
      </c>
      <c r="G61" s="246" t="str">
        <f>IFERROR(INDEX('4. Recovered capital'!$F$8:$BH$32,MATCH($B61,'4. Recovered capital'!$D$8:$D$32,0),MATCH(G$57,'4. Recovered capital'!$F$8:$BH$8,0))/INDEX('4. Recovered capital'!$F$8:$BH$32,MATCH($B61,'4. Recovered capital'!$D$8:$D$32,0),MATCH(G$57-1,'4. Recovered capital'!$F$8:$BH$8,0))-1,"NA")</f>
        <v>NA</v>
      </c>
    </row>
    <row r="62" spans="2:82" x14ac:dyDescent="0.2">
      <c r="B62" s="130" t="s">
        <v>165</v>
      </c>
      <c r="C62" s="246">
        <f>IFERROR(INDEX('4. Recovered capital'!$F$8:$BH$32,MATCH($B62,'4. Recovered capital'!$D$8:$D$32,0),MATCH(C$57,'4. Recovered capital'!$F$8:$BH$8,0))/INDEX('4. Recovered capital'!$F$8:$BH$32,MATCH($B62,'4. Recovered capital'!$D$8:$D$32,0),MATCH(C$57-1,'4. Recovered capital'!$F$8:$BH$8,0))-1,"NA")</f>
        <v>0</v>
      </c>
      <c r="D62" s="246">
        <f>IFERROR(INDEX('4. Recovered capital'!$F$8:$BH$32,MATCH($B62,'4. Recovered capital'!$D$8:$D$32,0),MATCH(D$57,'4. Recovered capital'!$F$8:$BH$8,0))/INDEX('4. Recovered capital'!$F$8:$BH$32,MATCH($B62,'4. Recovered capital'!$D$8:$D$32,0),MATCH(D$57-1,'4. Recovered capital'!$F$8:$BH$8,0))-1,"NA")</f>
        <v>0</v>
      </c>
      <c r="E62" s="246">
        <f>IFERROR(INDEX('4. Recovered capital'!$F$8:$BH$32,MATCH($B62,'4. Recovered capital'!$D$8:$D$32,0),MATCH(E$57,'4. Recovered capital'!$F$8:$BH$8,0))/INDEX('4. Recovered capital'!$F$8:$BH$32,MATCH($B62,'4. Recovered capital'!$D$8:$D$32,0),MATCH(E$57-1,'4. Recovered capital'!$F$8:$BH$8,0))-1,"NA")</f>
        <v>0</v>
      </c>
      <c r="F62" s="246">
        <f>IFERROR(INDEX('4. Recovered capital'!$F$8:$BH$32,MATCH($B62,'4. Recovered capital'!$D$8:$D$32,0),MATCH(F$57,'4. Recovered capital'!$F$8:$BH$8,0))/INDEX('4. Recovered capital'!$F$8:$BH$32,MATCH($B62,'4. Recovered capital'!$D$8:$D$32,0),MATCH(F$57-1,'4. Recovered capital'!$F$8:$BH$8,0))-1,"NA")</f>
        <v>0</v>
      </c>
      <c r="G62" s="246">
        <f>IFERROR(INDEX('4. Recovered capital'!$F$8:$BH$32,MATCH($B62,'4. Recovered capital'!$D$8:$D$32,0),MATCH(G$57,'4. Recovered capital'!$F$8:$BH$8,0))/INDEX('4. Recovered capital'!$F$8:$BH$32,MATCH($B62,'4. Recovered capital'!$D$8:$D$32,0),MATCH(G$57-1,'4. Recovered capital'!$F$8:$BH$8,0))-1,"NA")</f>
        <v>0</v>
      </c>
    </row>
    <row r="63" spans="2:82" x14ac:dyDescent="0.2">
      <c r="B63" s="130" t="s">
        <v>166</v>
      </c>
      <c r="C63" s="246">
        <f>IFERROR(INDEX('4. Recovered capital'!$F$8:$BH$32,MATCH($B63,'4. Recovered capital'!$D$8:$D$32,0),MATCH(C$57,'4. Recovered capital'!$F$8:$BH$8,0))/INDEX('4. Recovered capital'!$F$8:$BH$32,MATCH($B63,'4. Recovered capital'!$D$8:$D$32,0),MATCH(C$57-1,'4. Recovered capital'!$F$8:$BH$8,0))-1,"NA")</f>
        <v>-2.0421174711087482</v>
      </c>
      <c r="D63" s="246">
        <f>IFERROR(INDEX('4. Recovered capital'!$F$8:$BH$32,MATCH($B63,'4. Recovered capital'!$D$8:$D$32,0),MATCH(D$57,'4. Recovered capital'!$F$8:$BH$8,0))/INDEX('4. Recovered capital'!$F$8:$BH$32,MATCH($B63,'4. Recovered capital'!$D$8:$D$32,0),MATCH(D$57-1,'4. Recovered capital'!$F$8:$BH$8,0))-1,"NA")</f>
        <v>-2.0995937802205846</v>
      </c>
      <c r="E63" s="246">
        <f>IFERROR(INDEX('4. Recovered capital'!$F$8:$BH$32,MATCH($B63,'4. Recovered capital'!$D$8:$D$32,0),MATCH(E$57,'4. Recovered capital'!$F$8:$BH$8,0))/INDEX('4. Recovered capital'!$F$8:$BH$32,MATCH($B63,'4. Recovered capital'!$D$8:$D$32,0),MATCH(E$57-1,'4. Recovered capital'!$F$8:$BH$8,0))-1,"NA")</f>
        <v>0.19945691547894873</v>
      </c>
      <c r="F63" s="246">
        <f>IFERROR(INDEX('4. Recovered capital'!$F$8:$BH$32,MATCH($B63,'4. Recovered capital'!$D$8:$D$32,0),MATCH(F$57,'4. Recovered capital'!$F$8:$BH$8,0))/INDEX('4. Recovered capital'!$F$8:$BH$32,MATCH($B63,'4. Recovered capital'!$D$8:$D$32,0),MATCH(F$57-1,'4. Recovered capital'!$F$8:$BH$8,0))-1,"NA")</f>
        <v>2.4001324510513014</v>
      </c>
      <c r="G63" s="246">
        <f>IFERROR(INDEX('4. Recovered capital'!$F$8:$BH$32,MATCH($B63,'4. Recovered capital'!$D$8:$D$32,0),MATCH(G$57,'4. Recovered capital'!$F$8:$BH$8,0))/INDEX('4. Recovered capital'!$F$8:$BH$32,MATCH($B63,'4. Recovered capital'!$D$8:$D$32,0),MATCH(G$57-1,'4. Recovered capital'!$F$8:$BH$8,0))-1,"NA")</f>
        <v>8.7657432429462334E-2</v>
      </c>
    </row>
    <row r="64" spans="2:82" x14ac:dyDescent="0.2">
      <c r="B64" s="210"/>
    </row>
    <row r="65" spans="2:8" x14ac:dyDescent="0.2">
      <c r="B65" s="210"/>
    </row>
    <row r="66" spans="2:8" s="207" customFormat="1" x14ac:dyDescent="0.2">
      <c r="B66" s="234" t="s">
        <v>449</v>
      </c>
      <c r="C66" s="420" t="s">
        <v>112</v>
      </c>
      <c r="D66" s="420"/>
      <c r="E66" s="420"/>
      <c r="F66" s="421" t="s">
        <v>113</v>
      </c>
      <c r="G66" s="421"/>
      <c r="H66" s="421"/>
    </row>
    <row r="67" spans="2:8" s="207" customFormat="1" ht="25.5" x14ac:dyDescent="0.2">
      <c r="B67" s="234" t="s">
        <v>33</v>
      </c>
      <c r="C67" s="234" t="s">
        <v>450</v>
      </c>
      <c r="D67" s="234" t="s">
        <v>451</v>
      </c>
      <c r="E67" s="234" t="s">
        <v>452</v>
      </c>
      <c r="F67" s="234" t="s">
        <v>450</v>
      </c>
      <c r="G67" s="234" t="s">
        <v>453</v>
      </c>
      <c r="H67" s="234" t="s">
        <v>452</v>
      </c>
    </row>
    <row r="68" spans="2:8" x14ac:dyDescent="0.2">
      <c r="B68" s="249" t="s">
        <v>34</v>
      </c>
      <c r="C68" s="130"/>
      <c r="D68" s="234"/>
      <c r="E68" s="234"/>
      <c r="F68" s="234"/>
      <c r="G68" s="234"/>
      <c r="H68" s="234"/>
    </row>
    <row r="69" spans="2:8" x14ac:dyDescent="0.2">
      <c r="B69" s="130" t="s">
        <v>154</v>
      </c>
      <c r="C69" s="234"/>
      <c r="D69" s="234"/>
      <c r="E69" s="234"/>
      <c r="F69" s="234"/>
      <c r="G69" s="234"/>
      <c r="H69" s="234"/>
    </row>
    <row r="70" spans="2:8" x14ac:dyDescent="0.2">
      <c r="B70" s="248" t="s">
        <v>454</v>
      </c>
      <c r="C70" s="278">
        <f>'5. Weighted average price'!M$12</f>
        <v>0</v>
      </c>
      <c r="D70" s="278">
        <f>'5. Weighted average price'!N$12</f>
        <v>0</v>
      </c>
      <c r="E70" s="310">
        <f>'5. Weighted average price'!O$12</f>
        <v>0</v>
      </c>
      <c r="F70" s="278">
        <f>'5. Weighted average price'!P$12</f>
        <v>0</v>
      </c>
      <c r="G70" s="278">
        <f>'5. Weighted average price'!Q$12</f>
        <v>0</v>
      </c>
      <c r="H70" s="310">
        <f>'5. Weighted average price'!R$12</f>
        <v>0</v>
      </c>
    </row>
    <row r="71" spans="2:8" x14ac:dyDescent="0.2">
      <c r="B71" s="248" t="s">
        <v>455</v>
      </c>
      <c r="C71" s="278">
        <f>'5. Weighted average price'!T12</f>
        <v>0</v>
      </c>
      <c r="D71" s="278">
        <f>'5. Weighted average price'!U12</f>
        <v>0</v>
      </c>
      <c r="E71" s="310">
        <f>'5. Weighted average price'!V12</f>
        <v>0</v>
      </c>
      <c r="F71" s="278">
        <f>'5. Weighted average price'!W12</f>
        <v>0</v>
      </c>
      <c r="G71" s="278">
        <f>'5. Weighted average price'!X12</f>
        <v>0</v>
      </c>
      <c r="H71" s="310">
        <f>'5. Weighted average price'!Y12</f>
        <v>0</v>
      </c>
    </row>
    <row r="72" spans="2:8" x14ac:dyDescent="0.2">
      <c r="B72" s="248" t="s">
        <v>456</v>
      </c>
      <c r="C72" s="278">
        <f>'5. Weighted average price'!Z12</f>
        <v>0</v>
      </c>
      <c r="D72" s="278">
        <f>'5. Weighted average price'!AA12</f>
        <v>0</v>
      </c>
      <c r="E72" s="310">
        <f>'5. Weighted average price'!AB12</f>
        <v>0</v>
      </c>
      <c r="F72" s="278">
        <f>'5. Weighted average price'!AC12</f>
        <v>0</v>
      </c>
      <c r="G72" s="278">
        <f>'5. Weighted average price'!AD12</f>
        <v>0</v>
      </c>
      <c r="H72" s="310">
        <f>'5. Weighted average price'!AE12</f>
        <v>0</v>
      </c>
    </row>
    <row r="73" spans="2:8" x14ac:dyDescent="0.2">
      <c r="B73" s="248" t="s">
        <v>457</v>
      </c>
      <c r="C73" s="278">
        <f>'5. Weighted average price'!AF12</f>
        <v>0</v>
      </c>
      <c r="D73" s="278">
        <f>'5. Weighted average price'!AG12</f>
        <v>0</v>
      </c>
      <c r="E73" s="310">
        <f>'5. Weighted average price'!AH12</f>
        <v>0</v>
      </c>
      <c r="F73" s="278">
        <f>'5. Weighted average price'!AI12</f>
        <v>0</v>
      </c>
      <c r="G73" s="278">
        <f>'5. Weighted average price'!AJ12</f>
        <v>0</v>
      </c>
      <c r="H73" s="310">
        <f>'5. Weighted average price'!AK12</f>
        <v>0</v>
      </c>
    </row>
    <row r="74" spans="2:8" x14ac:dyDescent="0.2">
      <c r="B74" s="248" t="s">
        <v>458</v>
      </c>
      <c r="C74" s="278">
        <f>'5. Weighted average price'!AM12</f>
        <v>0</v>
      </c>
      <c r="D74" s="278">
        <f>'5. Weighted average price'!AN12</f>
        <v>0</v>
      </c>
      <c r="E74" s="310">
        <f>'5. Weighted average price'!AO12</f>
        <v>0</v>
      </c>
      <c r="F74" s="278">
        <f>'5. Weighted average price'!AP12</f>
        <v>0</v>
      </c>
      <c r="G74" s="278">
        <f>'5. Weighted average price'!AQ12</f>
        <v>0</v>
      </c>
      <c r="H74" s="310">
        <f>'5. Weighted average price'!AR12</f>
        <v>0</v>
      </c>
    </row>
    <row r="75" spans="2:8" x14ac:dyDescent="0.2">
      <c r="B75" s="248" t="s">
        <v>459</v>
      </c>
      <c r="C75" s="278">
        <f>'5. Weighted average price'!AS12</f>
        <v>0</v>
      </c>
      <c r="D75" s="278">
        <f>'5. Weighted average price'!AT12</f>
        <v>0</v>
      </c>
      <c r="E75" s="310">
        <f>'5. Weighted average price'!AU12</f>
        <v>0</v>
      </c>
      <c r="F75" s="278">
        <f>'5. Weighted average price'!AV12</f>
        <v>0</v>
      </c>
      <c r="G75" s="278">
        <f>'5. Weighted average price'!AW12</f>
        <v>0</v>
      </c>
      <c r="H75" s="310">
        <f>'5. Weighted average price'!AX12</f>
        <v>0</v>
      </c>
    </row>
    <row r="76" spans="2:8" x14ac:dyDescent="0.2">
      <c r="B76" s="248" t="s">
        <v>460</v>
      </c>
      <c r="C76" s="278">
        <f>'5. Weighted average price'!AY12</f>
        <v>0</v>
      </c>
      <c r="D76" s="278">
        <f>'5. Weighted average price'!AZ12</f>
        <v>0</v>
      </c>
      <c r="E76" s="310">
        <f>'5. Weighted average price'!BA12</f>
        <v>0</v>
      </c>
      <c r="F76" s="278">
        <f>'5. Weighted average price'!BB12</f>
        <v>0</v>
      </c>
      <c r="G76" s="278">
        <f>'5. Weighted average price'!BC12</f>
        <v>0</v>
      </c>
      <c r="H76" s="310">
        <f>'5. Weighted average price'!BD12</f>
        <v>0</v>
      </c>
    </row>
    <row r="77" spans="2:8" x14ac:dyDescent="0.2">
      <c r="B77" s="248" t="s">
        <v>461</v>
      </c>
      <c r="C77" s="278">
        <f>'5. Weighted average price'!BE12</f>
        <v>0</v>
      </c>
      <c r="D77" s="278">
        <f>'5. Weighted average price'!BF12</f>
        <v>0</v>
      </c>
      <c r="E77" s="310">
        <f>'5. Weighted average price'!BG12</f>
        <v>0</v>
      </c>
      <c r="F77" s="278">
        <f>'5. Weighted average price'!BH12</f>
        <v>0</v>
      </c>
      <c r="G77" s="278">
        <f>'5. Weighted average price'!BI12</f>
        <v>0</v>
      </c>
      <c r="H77" s="310">
        <f>'5. Weighted average price'!BJ12</f>
        <v>0</v>
      </c>
    </row>
    <row r="78" spans="2:8" x14ac:dyDescent="0.2">
      <c r="B78" s="130" t="s">
        <v>202</v>
      </c>
      <c r="C78" s="130"/>
      <c r="D78" s="130"/>
      <c r="E78" s="311"/>
      <c r="F78" s="130"/>
      <c r="G78" s="130"/>
      <c r="H78" s="311"/>
    </row>
    <row r="79" spans="2:8" x14ac:dyDescent="0.2">
      <c r="B79" s="248" t="s">
        <v>454</v>
      </c>
      <c r="C79" s="355">
        <f>'5. Weighted average price'!M13</f>
        <v>0</v>
      </c>
      <c r="D79" s="355">
        <f>'5. Weighted average price'!N14</f>
        <v>0</v>
      </c>
      <c r="E79" s="355">
        <f>'5. Weighted average price'!O14</f>
        <v>0</v>
      </c>
      <c r="F79" s="355">
        <f>'5. Weighted average price'!P14</f>
        <v>0</v>
      </c>
      <c r="G79" s="355">
        <f>'5. Weighted average price'!Q14</f>
        <v>0</v>
      </c>
      <c r="H79" s="356">
        <f>'5. Weighted average price'!R14</f>
        <v>0</v>
      </c>
    </row>
    <row r="80" spans="2:8" x14ac:dyDescent="0.2">
      <c r="B80" s="248" t="s">
        <v>455</v>
      </c>
      <c r="C80" s="355">
        <f>'5. Weighted average price'!T13</f>
        <v>0</v>
      </c>
      <c r="D80" s="355">
        <f>'5. Weighted average price'!U13</f>
        <v>0</v>
      </c>
      <c r="E80" s="356">
        <f>'5. Weighted average price'!V13</f>
        <v>0</v>
      </c>
      <c r="F80" s="355">
        <f>'5. Weighted average price'!W13</f>
        <v>0</v>
      </c>
      <c r="G80" s="355">
        <f>'5. Weighted average price'!X13</f>
        <v>0</v>
      </c>
      <c r="H80" s="356">
        <f>'5. Weighted average price'!Y13</f>
        <v>0</v>
      </c>
    </row>
    <row r="81" spans="2:8" x14ac:dyDescent="0.2">
      <c r="B81" s="248" t="s">
        <v>456</v>
      </c>
      <c r="C81" s="355">
        <f>'5. Weighted average price'!Z13</f>
        <v>0</v>
      </c>
      <c r="D81" s="355">
        <f>'5. Weighted average price'!AA13</f>
        <v>0</v>
      </c>
      <c r="E81" s="356">
        <f>'5. Weighted average price'!AB13</f>
        <v>0</v>
      </c>
      <c r="F81" s="355">
        <f>'5. Weighted average price'!AC13</f>
        <v>0</v>
      </c>
      <c r="G81" s="355">
        <f>'5. Weighted average price'!AD13</f>
        <v>0</v>
      </c>
      <c r="H81" s="356">
        <f>'5. Weighted average price'!AE13</f>
        <v>0</v>
      </c>
    </row>
    <row r="82" spans="2:8" x14ac:dyDescent="0.2">
      <c r="B82" s="248" t="s">
        <v>457</v>
      </c>
      <c r="C82" s="355">
        <f>'5. Weighted average price'!AF13</f>
        <v>0</v>
      </c>
      <c r="D82" s="355">
        <f>'5. Weighted average price'!AG13</f>
        <v>0</v>
      </c>
      <c r="E82" s="356">
        <f>'5. Weighted average price'!AH13</f>
        <v>0</v>
      </c>
      <c r="F82" s="355">
        <f>'5. Weighted average price'!AI13</f>
        <v>0</v>
      </c>
      <c r="G82" s="355">
        <f>'5. Weighted average price'!AJ13</f>
        <v>0</v>
      </c>
      <c r="H82" s="356">
        <f>'5. Weighted average price'!AK13</f>
        <v>0</v>
      </c>
    </row>
    <row r="83" spans="2:8" x14ac:dyDescent="0.2">
      <c r="B83" s="248" t="s">
        <v>458</v>
      </c>
      <c r="C83" s="355">
        <f>'5. Weighted average price'!AM13</f>
        <v>0</v>
      </c>
      <c r="D83" s="355">
        <f>'5. Weighted average price'!AN13</f>
        <v>0</v>
      </c>
      <c r="E83" s="356">
        <f>'5. Weighted average price'!AO13</f>
        <v>0</v>
      </c>
      <c r="F83" s="355">
        <f>'5. Weighted average price'!AP13</f>
        <v>0</v>
      </c>
      <c r="G83" s="355">
        <f>'5. Weighted average price'!AQ13</f>
        <v>0</v>
      </c>
      <c r="H83" s="356">
        <f>'5. Weighted average price'!AR13</f>
        <v>0</v>
      </c>
    </row>
    <row r="84" spans="2:8" x14ac:dyDescent="0.2">
      <c r="B84" s="248" t="s">
        <v>459</v>
      </c>
      <c r="C84" s="355">
        <f>'5. Weighted average price'!AS13</f>
        <v>0</v>
      </c>
      <c r="D84" s="355">
        <f>'5. Weighted average price'!AT13</f>
        <v>0</v>
      </c>
      <c r="E84" s="356">
        <f>'5. Weighted average price'!AU13</f>
        <v>0</v>
      </c>
      <c r="F84" s="355">
        <f>'5. Weighted average price'!AV13</f>
        <v>0</v>
      </c>
      <c r="G84" s="355">
        <f>'5. Weighted average price'!AW13</f>
        <v>0</v>
      </c>
      <c r="H84" s="356">
        <f>'5. Weighted average price'!AX13</f>
        <v>0</v>
      </c>
    </row>
    <row r="85" spans="2:8" x14ac:dyDescent="0.2">
      <c r="B85" s="248" t="s">
        <v>460</v>
      </c>
      <c r="C85" s="355">
        <f>'5. Weighted average price'!AY13</f>
        <v>0</v>
      </c>
      <c r="D85" s="355">
        <f>'5. Weighted average price'!AZ13</f>
        <v>0</v>
      </c>
      <c r="E85" s="356">
        <f>'5. Weighted average price'!BA13</f>
        <v>0</v>
      </c>
      <c r="F85" s="355">
        <f>'5. Weighted average price'!BB13</f>
        <v>0</v>
      </c>
      <c r="G85" s="355">
        <f>'5. Weighted average price'!BC13</f>
        <v>0</v>
      </c>
      <c r="H85" s="356">
        <f>'5. Weighted average price'!BD13</f>
        <v>0</v>
      </c>
    </row>
    <row r="86" spans="2:8" x14ac:dyDescent="0.2">
      <c r="B86" s="248" t="s">
        <v>461</v>
      </c>
      <c r="C86" s="355">
        <f>'5. Weighted average price'!BE13</f>
        <v>0</v>
      </c>
      <c r="D86" s="355">
        <f>'5. Weighted average price'!BF13</f>
        <v>0</v>
      </c>
      <c r="E86" s="355">
        <f>'5. Weighted average price'!BG13</f>
        <v>0</v>
      </c>
      <c r="F86" s="355">
        <f>'5. Weighted average price'!BH13</f>
        <v>0</v>
      </c>
      <c r="G86" s="355">
        <f>'5. Weighted average price'!BI13</f>
        <v>0</v>
      </c>
      <c r="H86" s="355">
        <f>'5. Weighted average price'!BJ13</f>
        <v>0</v>
      </c>
    </row>
    <row r="87" spans="2:8" x14ac:dyDescent="0.2">
      <c r="B87" s="130" t="s">
        <v>36</v>
      </c>
      <c r="C87" s="130"/>
      <c r="D87" s="130"/>
      <c r="E87" s="311"/>
      <c r="F87" s="130"/>
      <c r="G87" s="130"/>
      <c r="H87" s="311"/>
    </row>
    <row r="88" spans="2:8" x14ac:dyDescent="0.2">
      <c r="B88" s="248" t="s">
        <v>454</v>
      </c>
      <c r="C88" s="278">
        <f>'5. Weighted average price'!M14</f>
        <v>0</v>
      </c>
      <c r="D88" s="278">
        <f>'5. Weighted average price'!N14</f>
        <v>0</v>
      </c>
      <c r="E88" s="310">
        <f>'5. Weighted average price'!O14</f>
        <v>0</v>
      </c>
      <c r="F88" s="278">
        <f>'5. Weighted average price'!P14</f>
        <v>0</v>
      </c>
      <c r="G88" s="278">
        <f>'5. Weighted average price'!Q14</f>
        <v>0</v>
      </c>
      <c r="H88" s="310">
        <f>'5. Weighted average price'!R14</f>
        <v>0</v>
      </c>
    </row>
    <row r="89" spans="2:8" x14ac:dyDescent="0.2">
      <c r="B89" s="248" t="s">
        <v>455</v>
      </c>
      <c r="C89" s="278">
        <f>'5. Weighted average price'!T14</f>
        <v>0</v>
      </c>
      <c r="D89" s="278">
        <f>'5. Weighted average price'!U14</f>
        <v>0</v>
      </c>
      <c r="E89" s="310">
        <f>'5. Weighted average price'!V14</f>
        <v>0</v>
      </c>
      <c r="F89" s="278">
        <f>'5. Weighted average price'!W14</f>
        <v>0</v>
      </c>
      <c r="G89" s="278">
        <f>'5. Weighted average price'!X14</f>
        <v>0</v>
      </c>
      <c r="H89" s="310">
        <f>'5. Weighted average price'!Y14</f>
        <v>0</v>
      </c>
    </row>
    <row r="90" spans="2:8" x14ac:dyDescent="0.2">
      <c r="B90" s="248" t="s">
        <v>456</v>
      </c>
      <c r="C90" s="278">
        <f>'5. Weighted average price'!Z14</f>
        <v>0</v>
      </c>
      <c r="D90" s="278">
        <f>'5. Weighted average price'!AA14</f>
        <v>0</v>
      </c>
      <c r="E90" s="310">
        <f>'5. Weighted average price'!AB14</f>
        <v>0</v>
      </c>
      <c r="F90" s="278">
        <f>'5. Weighted average price'!AC14</f>
        <v>0</v>
      </c>
      <c r="G90" s="278">
        <f>'5. Weighted average price'!AD14</f>
        <v>0</v>
      </c>
      <c r="H90" s="310">
        <f>'5. Weighted average price'!AE14</f>
        <v>0</v>
      </c>
    </row>
    <row r="91" spans="2:8" x14ac:dyDescent="0.2">
      <c r="B91" s="248" t="s">
        <v>457</v>
      </c>
      <c r="C91" s="278">
        <f>'5. Weighted average price'!AF14</f>
        <v>0</v>
      </c>
      <c r="D91" s="278">
        <f>'5. Weighted average price'!AG14</f>
        <v>0</v>
      </c>
      <c r="E91" s="310">
        <f>'5. Weighted average price'!AH14</f>
        <v>0</v>
      </c>
      <c r="F91" s="278">
        <f>'5. Weighted average price'!AI14</f>
        <v>0</v>
      </c>
      <c r="G91" s="278">
        <f>'5. Weighted average price'!AJ14</f>
        <v>0</v>
      </c>
      <c r="H91" s="310">
        <f>'5. Weighted average price'!AK14</f>
        <v>0</v>
      </c>
    </row>
    <row r="92" spans="2:8" x14ac:dyDescent="0.2">
      <c r="B92" s="248" t="s">
        <v>458</v>
      </c>
      <c r="C92" s="278">
        <f>'5. Weighted average price'!AM14</f>
        <v>0</v>
      </c>
      <c r="D92" s="278">
        <f>'5. Weighted average price'!AN14</f>
        <v>0</v>
      </c>
      <c r="E92" s="310">
        <f>'5. Weighted average price'!AO14</f>
        <v>0</v>
      </c>
      <c r="F92" s="278">
        <f>'5. Weighted average price'!AP14</f>
        <v>0</v>
      </c>
      <c r="G92" s="278">
        <f>'5. Weighted average price'!AQ14</f>
        <v>0</v>
      </c>
      <c r="H92" s="310">
        <f>'5. Weighted average price'!AR14</f>
        <v>0</v>
      </c>
    </row>
    <row r="93" spans="2:8" x14ac:dyDescent="0.2">
      <c r="B93" s="248" t="s">
        <v>459</v>
      </c>
      <c r="C93" s="278">
        <f>'5. Weighted average price'!AS14</f>
        <v>0</v>
      </c>
      <c r="D93" s="278">
        <f>'5. Weighted average price'!AT14</f>
        <v>0</v>
      </c>
      <c r="E93" s="310">
        <f>'5. Weighted average price'!AU14</f>
        <v>0</v>
      </c>
      <c r="F93" s="278">
        <f>'5. Weighted average price'!AV14</f>
        <v>0</v>
      </c>
      <c r="G93" s="278">
        <f>'5. Weighted average price'!AW14</f>
        <v>0</v>
      </c>
      <c r="H93" s="310">
        <f>'5. Weighted average price'!AX14</f>
        <v>0</v>
      </c>
    </row>
    <row r="94" spans="2:8" x14ac:dyDescent="0.2">
      <c r="B94" s="248" t="s">
        <v>460</v>
      </c>
      <c r="C94" s="278">
        <f>'5. Weighted average price'!AY14</f>
        <v>0</v>
      </c>
      <c r="D94" s="278">
        <f>'5. Weighted average price'!AZ14</f>
        <v>0</v>
      </c>
      <c r="E94" s="310">
        <f>'5. Weighted average price'!BA14</f>
        <v>0</v>
      </c>
      <c r="F94" s="278">
        <f>'5. Weighted average price'!BB14</f>
        <v>0</v>
      </c>
      <c r="G94" s="278">
        <f>'5. Weighted average price'!BC14</f>
        <v>0</v>
      </c>
      <c r="H94" s="310">
        <f>'5. Weighted average price'!BD14</f>
        <v>0</v>
      </c>
    </row>
    <row r="95" spans="2:8" x14ac:dyDescent="0.2">
      <c r="B95" s="248" t="s">
        <v>461</v>
      </c>
      <c r="C95" s="278">
        <f>'5. Weighted average price'!BE14</f>
        <v>0</v>
      </c>
      <c r="D95" s="278">
        <f>'5. Weighted average price'!BF14</f>
        <v>0</v>
      </c>
      <c r="E95" s="310">
        <f>'5. Weighted average price'!BG14</f>
        <v>0</v>
      </c>
      <c r="F95" s="278">
        <f>'5. Weighted average price'!BH14</f>
        <v>0</v>
      </c>
      <c r="G95" s="278">
        <f>'5. Weighted average price'!BI14</f>
        <v>0</v>
      </c>
      <c r="H95" s="310">
        <f>'5. Weighted average price'!BJ14</f>
        <v>0</v>
      </c>
    </row>
    <row r="96" spans="2:8" x14ac:dyDescent="0.2">
      <c r="B96" s="249" t="s">
        <v>229</v>
      </c>
      <c r="C96" s="130"/>
      <c r="D96" s="130"/>
      <c r="E96" s="311"/>
      <c r="F96" s="130"/>
      <c r="G96" s="130"/>
      <c r="H96" s="311"/>
    </row>
    <row r="97" spans="2:8" x14ac:dyDescent="0.2">
      <c r="B97" s="250" t="s">
        <v>227</v>
      </c>
      <c r="C97" s="278">
        <f>'5. Weighted average price'!F16</f>
        <v>0</v>
      </c>
      <c r="D97" s="278">
        <f>'5. Weighted average price'!G16</f>
        <v>0</v>
      </c>
      <c r="E97" s="310">
        <f>'5. Weighted average price'!H16</f>
        <v>0</v>
      </c>
      <c r="F97" s="278">
        <f>'5. Weighted average price'!I16</f>
        <v>0</v>
      </c>
      <c r="G97" s="278">
        <f>'5. Weighted average price'!J16</f>
        <v>0</v>
      </c>
      <c r="H97" s="310">
        <f>'5. Weighted average price'!K16</f>
        <v>0</v>
      </c>
    </row>
    <row r="98" spans="2:8" x14ac:dyDescent="0.2">
      <c r="B98" s="249" t="s">
        <v>37</v>
      </c>
      <c r="C98" s="130"/>
      <c r="D98" s="130"/>
      <c r="E98" s="311"/>
      <c r="F98" s="130"/>
      <c r="G98" s="130"/>
      <c r="H98" s="311"/>
    </row>
    <row r="99" spans="2:8" x14ac:dyDescent="0.2">
      <c r="B99" s="250" t="s">
        <v>228</v>
      </c>
      <c r="C99" s="278">
        <f>'5. Weighted average price'!F18</f>
        <v>0</v>
      </c>
      <c r="D99" s="278">
        <f>'5. Weighted average price'!G18</f>
        <v>0</v>
      </c>
      <c r="E99" s="310">
        <f>'5. Weighted average price'!H18</f>
        <v>0</v>
      </c>
      <c r="F99" s="278">
        <f>'5. Weighted average price'!I18</f>
        <v>0</v>
      </c>
      <c r="G99" s="278">
        <f>'5. Weighted average price'!J18</f>
        <v>0</v>
      </c>
      <c r="H99" s="310">
        <f>'5. Weighted average price'!K18</f>
        <v>0</v>
      </c>
    </row>
    <row r="100" spans="2:8" x14ac:dyDescent="0.2">
      <c r="B100" s="249" t="s">
        <v>462</v>
      </c>
      <c r="C100" s="278">
        <f>'5. Weighted average price'!F19</f>
        <v>0</v>
      </c>
      <c r="D100" s="282"/>
      <c r="E100" s="282"/>
      <c r="F100" s="278">
        <f>'5. Weighted average price'!I19</f>
        <v>0</v>
      </c>
      <c r="G100" s="282"/>
      <c r="H100" s="282"/>
    </row>
    <row r="101" spans="2:8" x14ac:dyDescent="0.2">
      <c r="B101" s="210"/>
      <c r="F101" s="198"/>
    </row>
    <row r="102" spans="2:8" x14ac:dyDescent="0.2">
      <c r="B102" s="210"/>
      <c r="C102" s="213"/>
    </row>
    <row r="103" spans="2:8" ht="25.5" x14ac:dyDescent="0.2">
      <c r="B103" s="234" t="s">
        <v>463</v>
      </c>
      <c r="C103" s="234" t="s">
        <v>464</v>
      </c>
      <c r="D103" s="234" t="s">
        <v>539</v>
      </c>
    </row>
    <row r="104" spans="2:8" ht="25.5" x14ac:dyDescent="0.2">
      <c r="B104" s="130" t="s">
        <v>465</v>
      </c>
      <c r="C104" s="278">
        <f>C37</f>
        <v>77843979.570000023</v>
      </c>
      <c r="D104" s="278">
        <f>C52</f>
        <v>145175270.34999999</v>
      </c>
    </row>
    <row r="105" spans="2:8" x14ac:dyDescent="0.2">
      <c r="B105" s="130" t="s">
        <v>466</v>
      </c>
      <c r="C105" s="246">
        <f>IFERROR('3. Statement of pipeline assets'!D99/'3. Statement of pipeline assets'!D100,0)</f>
        <v>0</v>
      </c>
      <c r="D105" s="246">
        <f>IFERROR('4. Recovered capital'!E23/'4. Recovered capital'!E24,0)</f>
        <v>0</v>
      </c>
    </row>
    <row r="106" spans="2:8" x14ac:dyDescent="0.2">
      <c r="B106" s="130" t="s">
        <v>467</v>
      </c>
      <c r="C106" s="246">
        <f>IFERROR('3. Statement of pipeline assets'!D80/'3. Statement of pipeline assets'!D100,0)</f>
        <v>1</v>
      </c>
      <c r="D106" s="246">
        <f>IFERROR('4. Recovered capital'!E16/'4. Recovered capital'!E24,0)</f>
        <v>1</v>
      </c>
    </row>
    <row r="107" spans="2:8" ht="25.5" x14ac:dyDescent="0.2">
      <c r="B107" s="130"/>
      <c r="C107" s="234" t="s">
        <v>468</v>
      </c>
      <c r="D107" s="215"/>
    </row>
    <row r="108" spans="2:8" x14ac:dyDescent="0.2">
      <c r="B108" s="130" t="s">
        <v>469</v>
      </c>
      <c r="C108" s="251">
        <f>IFERROR('2. Revenues and expenses'!D16/'2. Revenues and expenses'!D20,0)</f>
        <v>1</v>
      </c>
      <c r="D108" s="215"/>
    </row>
    <row r="109" spans="2:8" x14ac:dyDescent="0.2">
      <c r="B109" s="130" t="s">
        <v>470</v>
      </c>
      <c r="C109" s="251">
        <f>IFERROR('2. Revenues and expenses'!D19/'2. Revenues and expenses'!D20,0)</f>
        <v>0</v>
      </c>
      <c r="D109" s="215"/>
    </row>
    <row r="110" spans="2:8" x14ac:dyDescent="0.2">
      <c r="B110" s="130" t="s">
        <v>471</v>
      </c>
      <c r="C110" s="251">
        <f>IFERROR('2. Revenues and expenses'!D30/'2. Revenues and expenses'!D42,0)</f>
        <v>1</v>
      </c>
      <c r="D110" s="215"/>
    </row>
    <row r="111" spans="2:8" x14ac:dyDescent="0.2">
      <c r="B111" s="130" t="s">
        <v>472</v>
      </c>
      <c r="C111" s="251">
        <f>IFERROR('2. Revenues and expenses'!D41/'2. Revenues and expenses'!D42,0)</f>
        <v>0</v>
      </c>
      <c r="D111" s="215"/>
    </row>
    <row r="112" spans="2:8" x14ac:dyDescent="0.2">
      <c r="B112" s="210"/>
    </row>
    <row r="113" spans="2:4" x14ac:dyDescent="0.2">
      <c r="B113" s="210"/>
    </row>
    <row r="114" spans="2:4" ht="25.5" x14ac:dyDescent="0.2">
      <c r="B114" s="234" t="s">
        <v>473</v>
      </c>
      <c r="C114" s="234" t="s">
        <v>468</v>
      </c>
      <c r="D114" s="234" t="s">
        <v>474</v>
      </c>
    </row>
    <row r="115" spans="2:4" x14ac:dyDescent="0.2">
      <c r="B115" s="130" t="s">
        <v>475</v>
      </c>
      <c r="C115" s="278">
        <f>'2. Revenues and expenses'!F24</f>
        <v>-3955619.15</v>
      </c>
      <c r="D115" s="278">
        <f>'3.3 Depreciation amortisation'!N80</f>
        <v>-3955619.1499999985</v>
      </c>
    </row>
    <row r="116" spans="2:4" x14ac:dyDescent="0.2">
      <c r="B116" s="130" t="s">
        <v>476</v>
      </c>
      <c r="C116" s="278">
        <f>'2. Revenues and expenses'!F35</f>
        <v>0</v>
      </c>
      <c r="D116" s="278">
        <f>'3.3 Depreciation amortisation'!M105</f>
        <v>0</v>
      </c>
    </row>
  </sheetData>
  <mergeCells count="2">
    <mergeCell ref="C66:E66"/>
    <mergeCell ref="F66:H6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99"/>
  </sheetPr>
  <dimension ref="B1:H36"/>
  <sheetViews>
    <sheetView zoomScaleNormal="100" workbookViewId="0">
      <selection activeCell="A2" sqref="A2"/>
    </sheetView>
  </sheetViews>
  <sheetFormatPr defaultColWidth="9.140625" defaultRowHeight="12.75" x14ac:dyDescent="0.2"/>
  <cols>
    <col min="1" max="1" width="12" style="16" customWidth="1"/>
    <col min="2" max="2" width="54.85546875" style="16" customWidth="1"/>
    <col min="3" max="4" width="42.85546875" style="16" customWidth="1"/>
    <col min="5" max="5" width="6.85546875" style="16" customWidth="1"/>
    <col min="6" max="8" width="19.85546875" style="16" customWidth="1"/>
    <col min="9" max="9" width="18.140625" style="16" customWidth="1"/>
    <col min="10" max="16384" width="9.140625" style="16"/>
  </cols>
  <sheetData>
    <row r="1" spans="2:8" ht="27" customHeight="1" x14ac:dyDescent="0.45">
      <c r="B1" s="17" t="s">
        <v>100</v>
      </c>
      <c r="D1" s="43"/>
    </row>
    <row r="2" spans="2:8" ht="15" x14ac:dyDescent="0.25">
      <c r="B2" s="47" t="str">
        <f>Tradingname</f>
        <v>AGI Development Group Pty Ltd</v>
      </c>
      <c r="C2" s="48"/>
    </row>
    <row r="3" spans="2:8" ht="15" x14ac:dyDescent="0.25">
      <c r="B3" s="49" t="s">
        <v>240</v>
      </c>
      <c r="C3" s="50" t="str">
        <f>TEXT(Yearstart,"dd/mm/yyyy")&amp;" to "&amp;TEXT(Yearending,"dd/mm/yyyy")</f>
        <v>01/01/2022 to 31/12/2022</v>
      </c>
    </row>
    <row r="4" spans="2:8" ht="20.25" x14ac:dyDescent="0.3">
      <c r="B4" s="14"/>
    </row>
    <row r="5" spans="2:8" ht="15.75" x14ac:dyDescent="0.25">
      <c r="B5" s="26" t="s">
        <v>184</v>
      </c>
    </row>
    <row r="6" spans="2:8" x14ac:dyDescent="0.2">
      <c r="B6" s="18"/>
      <c r="C6" s="21"/>
      <c r="D6" s="21"/>
      <c r="E6" s="22"/>
      <c r="F6" s="27"/>
      <c r="G6" s="23"/>
      <c r="H6" s="23"/>
    </row>
    <row r="7" spans="2:8" ht="13.5" customHeight="1" x14ac:dyDescent="0.2">
      <c r="B7" s="130" t="s">
        <v>30</v>
      </c>
      <c r="C7" s="92" t="s">
        <v>601</v>
      </c>
    </row>
    <row r="8" spans="2:8" ht="13.5" customHeight="1" x14ac:dyDescent="0.2">
      <c r="B8" s="130" t="s">
        <v>180</v>
      </c>
      <c r="C8" s="93">
        <v>87</v>
      </c>
    </row>
    <row r="9" spans="2:8" ht="13.5" customHeight="1" x14ac:dyDescent="0.2">
      <c r="B9" s="130" t="s">
        <v>31</v>
      </c>
      <c r="C9" s="94">
        <v>2</v>
      </c>
    </row>
    <row r="10" spans="2:8" ht="13.5" customHeight="1" x14ac:dyDescent="0.2">
      <c r="B10" s="130" t="s">
        <v>32</v>
      </c>
      <c r="C10" s="94" t="s">
        <v>602</v>
      </c>
    </row>
    <row r="12" spans="2:8" ht="15.75" x14ac:dyDescent="0.25">
      <c r="B12" s="26" t="s">
        <v>185</v>
      </c>
    </row>
    <row r="14" spans="2:8" x14ac:dyDescent="0.2">
      <c r="B14" s="89" t="s">
        <v>33</v>
      </c>
      <c r="C14" s="90" t="s">
        <v>130</v>
      </c>
      <c r="D14" s="90" t="s">
        <v>44</v>
      </c>
    </row>
    <row r="15" spans="2:8" ht="14.25" x14ac:dyDescent="0.2">
      <c r="B15" s="127" t="s">
        <v>34</v>
      </c>
      <c r="C15" s="128"/>
      <c r="D15" s="129"/>
    </row>
    <row r="16" spans="2:8" x14ac:dyDescent="0.2">
      <c r="B16" s="250" t="s">
        <v>477</v>
      </c>
      <c r="C16" s="95" t="s">
        <v>603</v>
      </c>
      <c r="D16" s="95" t="s">
        <v>501</v>
      </c>
    </row>
    <row r="17" spans="2:4" x14ac:dyDescent="0.2">
      <c r="B17" s="130" t="s">
        <v>35</v>
      </c>
      <c r="C17" s="95" t="s">
        <v>603</v>
      </c>
      <c r="D17" s="95" t="s">
        <v>603</v>
      </c>
    </row>
    <row r="18" spans="2:4" x14ac:dyDescent="0.2">
      <c r="B18" s="130" t="s">
        <v>36</v>
      </c>
      <c r="C18" s="95" t="s">
        <v>501</v>
      </c>
      <c r="D18" s="95" t="s">
        <v>501</v>
      </c>
    </row>
    <row r="19" spans="2:4" ht="14.25" x14ac:dyDescent="0.2">
      <c r="B19" s="127" t="s">
        <v>237</v>
      </c>
      <c r="C19" s="128"/>
      <c r="D19" s="129"/>
    </row>
    <row r="20" spans="2:4" x14ac:dyDescent="0.2">
      <c r="B20" s="250" t="s">
        <v>478</v>
      </c>
      <c r="C20" s="95" t="s">
        <v>501</v>
      </c>
      <c r="D20" s="95" t="s">
        <v>501</v>
      </c>
    </row>
    <row r="21" spans="2:4" x14ac:dyDescent="0.2">
      <c r="B21" s="250" t="s">
        <v>479</v>
      </c>
      <c r="C21" s="95" t="s">
        <v>501</v>
      </c>
      <c r="D21" s="95" t="s">
        <v>501</v>
      </c>
    </row>
    <row r="22" spans="2:4" ht="14.25" x14ac:dyDescent="0.2">
      <c r="B22" s="127" t="s">
        <v>37</v>
      </c>
      <c r="C22" s="128"/>
      <c r="D22" s="129"/>
    </row>
    <row r="23" spans="2:4" x14ac:dyDescent="0.2">
      <c r="B23" s="130" t="s">
        <v>38</v>
      </c>
      <c r="C23" s="95" t="s">
        <v>501</v>
      </c>
      <c r="D23" s="95" t="s">
        <v>501</v>
      </c>
    </row>
    <row r="24" spans="2:4" x14ac:dyDescent="0.2">
      <c r="B24" s="130" t="s">
        <v>39</v>
      </c>
      <c r="C24" s="95" t="s">
        <v>501</v>
      </c>
      <c r="D24" s="95" t="s">
        <v>501</v>
      </c>
    </row>
    <row r="25" spans="2:4" ht="14.25" x14ac:dyDescent="0.2">
      <c r="B25" s="127" t="s">
        <v>40</v>
      </c>
      <c r="C25" s="128"/>
      <c r="D25" s="129"/>
    </row>
    <row r="26" spans="2:4" x14ac:dyDescent="0.2">
      <c r="B26" s="130" t="s">
        <v>41</v>
      </c>
      <c r="C26" s="95" t="s">
        <v>501</v>
      </c>
      <c r="D26" s="95" t="s">
        <v>501</v>
      </c>
    </row>
    <row r="27" spans="2:4" x14ac:dyDescent="0.2">
      <c r="B27" s="130" t="s">
        <v>42</v>
      </c>
      <c r="C27" s="95" t="s">
        <v>501</v>
      </c>
      <c r="D27" s="95" t="s">
        <v>501</v>
      </c>
    </row>
    <row r="28" spans="2:4" ht="14.25" x14ac:dyDescent="0.2">
      <c r="B28" s="127" t="s">
        <v>43</v>
      </c>
      <c r="C28" s="128"/>
      <c r="D28" s="129"/>
    </row>
    <row r="29" spans="2:4" x14ac:dyDescent="0.2">
      <c r="B29" s="51" t="s">
        <v>182</v>
      </c>
      <c r="C29" s="95"/>
      <c r="D29" s="95"/>
    </row>
    <row r="30" spans="2:4" x14ac:dyDescent="0.2">
      <c r="B30" s="51" t="s">
        <v>182</v>
      </c>
      <c r="C30" s="95"/>
      <c r="D30" s="95"/>
    </row>
    <row r="31" spans="2:4" x14ac:dyDescent="0.2">
      <c r="B31" s="51" t="s">
        <v>182</v>
      </c>
      <c r="C31" s="95"/>
      <c r="D31" s="95"/>
    </row>
    <row r="32" spans="2:4" x14ac:dyDescent="0.2">
      <c r="B32" s="51" t="s">
        <v>182</v>
      </c>
      <c r="C32" s="95"/>
      <c r="D32" s="95"/>
    </row>
    <row r="33" spans="2:4" x14ac:dyDescent="0.2">
      <c r="B33" s="51" t="s">
        <v>182</v>
      </c>
      <c r="C33" s="95"/>
      <c r="D33" s="95"/>
    </row>
    <row r="34" spans="2:4" x14ac:dyDescent="0.2">
      <c r="B34" s="51" t="s">
        <v>182</v>
      </c>
      <c r="C34" s="95"/>
      <c r="D34" s="95"/>
    </row>
    <row r="35" spans="2:4" x14ac:dyDescent="0.2">
      <c r="B35" s="51" t="s">
        <v>182</v>
      </c>
      <c r="C35" s="95"/>
      <c r="D35" s="95"/>
    </row>
    <row r="36" spans="2:4" x14ac:dyDescent="0.2">
      <c r="B36" s="51" t="s">
        <v>182</v>
      </c>
      <c r="C36" s="95"/>
      <c r="D36" s="95"/>
    </row>
  </sheetData>
  <dataValidations count="2">
    <dataValidation type="list" allowBlank="1" showInputMessage="1" showErrorMessage="1" sqref="C10" xr:uid="{F22F5A69-D2B8-4B0E-9F3C-8F80954956C7}">
      <formula1>"Distribution,Transmission"</formula1>
    </dataValidation>
    <dataValidation type="list" allowBlank="1" showInputMessage="1" showErrorMessage="1" sqref="C29:D36 C16:D18 C20:D21 C23:D24 C26:D27" xr:uid="{00000000-0002-0000-0300-000001000000}">
      <formula1>"Yes,No"</formula1>
    </dataValidation>
  </dataValidations>
  <pageMargins left="0.75" right="0.75" top="1" bottom="1" header="0.5" footer="0.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99"/>
  </sheetPr>
  <dimension ref="B1:G10"/>
  <sheetViews>
    <sheetView workbookViewId="0">
      <selection activeCell="A2" sqref="A2"/>
    </sheetView>
  </sheetViews>
  <sheetFormatPr defaultColWidth="9.140625" defaultRowHeight="12.75" x14ac:dyDescent="0.2"/>
  <cols>
    <col min="1" max="1" width="12" style="16" customWidth="1"/>
    <col min="2" max="2" width="37.5703125" style="16" customWidth="1"/>
    <col min="3" max="3" width="42.85546875" style="16" customWidth="1"/>
    <col min="4" max="4" width="6.85546875" style="16" customWidth="1"/>
    <col min="5" max="7" width="19.85546875" style="16" customWidth="1"/>
    <col min="8" max="8" width="18.140625" style="16" customWidth="1"/>
    <col min="9" max="16384" width="9.140625" style="16"/>
  </cols>
  <sheetData>
    <row r="1" spans="2:7" ht="20.25" x14ac:dyDescent="0.3">
      <c r="B1" s="17" t="s">
        <v>94</v>
      </c>
      <c r="C1" s="15"/>
      <c r="D1" s="15"/>
      <c r="E1" s="15"/>
      <c r="F1" s="15"/>
      <c r="G1" s="15"/>
    </row>
    <row r="2" spans="2:7" ht="15" x14ac:dyDescent="0.25">
      <c r="B2" s="47" t="str">
        <f>Tradingname</f>
        <v>AGI Development Group Pty Ltd</v>
      </c>
      <c r="C2" s="48"/>
    </row>
    <row r="3" spans="2:7" ht="15" x14ac:dyDescent="0.25">
      <c r="B3" s="49" t="s">
        <v>240</v>
      </c>
      <c r="C3" s="50" t="str">
        <f>TEXT(Yearstart,"dd/mm/yyyy")&amp;" to "&amp;TEXT(Yearending,"dd/mm/yyyy")</f>
        <v>01/01/2022 to 31/12/2022</v>
      </c>
    </row>
    <row r="4" spans="2:7" ht="14.25" customHeight="1" x14ac:dyDescent="0.3">
      <c r="B4" s="14"/>
    </row>
    <row r="5" spans="2:7" ht="15.75" x14ac:dyDescent="0.25">
      <c r="B5" s="26" t="s">
        <v>224</v>
      </c>
    </row>
    <row r="6" spans="2:7" x14ac:dyDescent="0.2">
      <c r="B6" s="18"/>
      <c r="C6" s="21"/>
      <c r="D6" s="22"/>
      <c r="E6" s="27"/>
      <c r="F6" s="23"/>
      <c r="G6" s="23"/>
    </row>
    <row r="7" spans="2:7" ht="57" customHeight="1" x14ac:dyDescent="0.2">
      <c r="B7" s="89"/>
      <c r="C7" s="96" t="s">
        <v>98</v>
      </c>
    </row>
    <row r="8" spans="2:7" ht="13.5" customHeight="1" x14ac:dyDescent="0.2">
      <c r="B8" s="130" t="s">
        <v>95</v>
      </c>
      <c r="C8" s="283">
        <f>'2. Revenues and expenses'!F43</f>
        <v>11061157.290000001</v>
      </c>
    </row>
    <row r="9" spans="2:7" ht="13.5" customHeight="1" x14ac:dyDescent="0.2">
      <c r="B9" s="130" t="s">
        <v>96</v>
      </c>
      <c r="C9" s="283">
        <f>'3. Statement of pipeline assets'!$D$100</f>
        <v>77843979.570000023</v>
      </c>
    </row>
    <row r="10" spans="2:7" ht="13.5" customHeight="1" x14ac:dyDescent="0.2">
      <c r="B10" s="130" t="s">
        <v>97</v>
      </c>
      <c r="C10" s="350">
        <f>IFERROR(C8/C9,0)</f>
        <v>0.14209393393169761</v>
      </c>
    </row>
  </sheetData>
  <pageMargins left="0.75" right="0.75" top="1" bottom="1" header="0.5" footer="0.5"/>
  <pageSetup paperSize="9" scale="59" orientation="landscape" r:id="rId1"/>
  <headerFooter alignWithMargins="0"/>
  <colBreaks count="1" manualBreakCount="1">
    <brk id="4" max="2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009999"/>
    <pageSetUpPr fitToPage="1"/>
  </sheetPr>
  <dimension ref="A1:I44"/>
  <sheetViews>
    <sheetView workbookViewId="0">
      <selection activeCell="A2" sqref="A2"/>
    </sheetView>
  </sheetViews>
  <sheetFormatPr defaultColWidth="9.140625" defaultRowHeight="12.75" x14ac:dyDescent="0.2"/>
  <cols>
    <col min="1" max="1" width="12" style="16" customWidth="1"/>
    <col min="2" max="2" width="19.140625" style="16" customWidth="1"/>
    <col min="3" max="3" width="43.42578125" style="16" customWidth="1"/>
    <col min="4" max="9" width="20.85546875" style="16" customWidth="1"/>
    <col min="10" max="16384" width="9.140625" style="16"/>
  </cols>
  <sheetData>
    <row r="1" spans="1:9" ht="20.25" x14ac:dyDescent="0.3">
      <c r="B1" s="426" t="s">
        <v>195</v>
      </c>
      <c r="C1" s="426"/>
      <c r="D1" s="426"/>
      <c r="E1" s="15"/>
      <c r="F1" s="15"/>
      <c r="G1" s="15"/>
      <c r="H1" s="15"/>
      <c r="I1" s="15"/>
    </row>
    <row r="2" spans="1:9" ht="18" customHeight="1" x14ac:dyDescent="0.45">
      <c r="B2" s="47" t="str">
        <f>Tradingname</f>
        <v>AGI Development Group Pty Ltd</v>
      </c>
      <c r="C2" s="48"/>
      <c r="I2" s="43"/>
    </row>
    <row r="3" spans="1:9" ht="15" x14ac:dyDescent="0.25">
      <c r="B3" s="49" t="s">
        <v>240</v>
      </c>
      <c r="C3" s="50" t="str">
        <f>TEXT(Yearstart,"dd/mm/yyyy")&amp;" to "&amp;TEXT(Yearending,"dd/mm/yyyy")</f>
        <v>01/01/2022 to 31/12/2022</v>
      </c>
    </row>
    <row r="4" spans="1:9" ht="12.75" customHeight="1" x14ac:dyDescent="0.3">
      <c r="B4" s="14"/>
      <c r="D4" s="40"/>
      <c r="G4" s="40"/>
    </row>
    <row r="5" spans="1:9" ht="15.75" x14ac:dyDescent="0.2">
      <c r="B5" s="422" t="s">
        <v>225</v>
      </c>
      <c r="C5" s="422"/>
      <c r="D5" s="422"/>
    </row>
    <row r="6" spans="1:9" x14ac:dyDescent="0.2">
      <c r="B6" s="18"/>
      <c r="C6" s="19"/>
      <c r="D6" s="20"/>
      <c r="E6" s="20"/>
      <c r="F6" s="20"/>
      <c r="G6" s="20"/>
      <c r="H6" s="20"/>
      <c r="I6" s="20"/>
    </row>
    <row r="7" spans="1:9" ht="30.75" customHeight="1" x14ac:dyDescent="0.2">
      <c r="B7" s="90"/>
      <c r="C7" s="90"/>
      <c r="D7" s="423" t="s">
        <v>231</v>
      </c>
      <c r="E7" s="424"/>
      <c r="F7" s="425"/>
      <c r="G7" s="423" t="s">
        <v>232</v>
      </c>
      <c r="H7" s="424"/>
      <c r="I7" s="425"/>
    </row>
    <row r="8" spans="1:9" ht="51" customHeight="1" x14ac:dyDescent="0.2">
      <c r="B8" s="89" t="s">
        <v>223</v>
      </c>
      <c r="C8" s="90" t="s">
        <v>19</v>
      </c>
      <c r="D8" s="97" t="s">
        <v>57</v>
      </c>
      <c r="E8" s="97" t="s">
        <v>58</v>
      </c>
      <c r="F8" s="97" t="s">
        <v>25</v>
      </c>
      <c r="G8" s="97" t="s">
        <v>57</v>
      </c>
      <c r="H8" s="97" t="s">
        <v>58</v>
      </c>
      <c r="I8" s="97" t="s">
        <v>25</v>
      </c>
    </row>
    <row r="9" spans="1:9" x14ac:dyDescent="0.2">
      <c r="B9" s="100"/>
      <c r="C9" s="98"/>
      <c r="D9" s="99" t="s">
        <v>183</v>
      </c>
      <c r="E9" s="99" t="s">
        <v>183</v>
      </c>
      <c r="F9" s="99" t="s">
        <v>183</v>
      </c>
      <c r="G9" s="99" t="s">
        <v>183</v>
      </c>
      <c r="H9" s="99" t="s">
        <v>183</v>
      </c>
      <c r="I9" s="99" t="s">
        <v>183</v>
      </c>
    </row>
    <row r="10" spans="1:9" x14ac:dyDescent="0.2">
      <c r="B10" s="154"/>
      <c r="C10" s="132" t="s">
        <v>45</v>
      </c>
      <c r="D10" s="133"/>
      <c r="E10" s="133"/>
      <c r="F10" s="133"/>
      <c r="G10" s="133"/>
      <c r="H10" s="133"/>
      <c r="I10" s="134"/>
    </row>
    <row r="11" spans="1:9" x14ac:dyDescent="0.2">
      <c r="B11" s="152"/>
      <c r="C11" s="135" t="s">
        <v>129</v>
      </c>
      <c r="D11" s="273">
        <f>'2.1 Revenue by service'!D21</f>
        <v>15190377.42</v>
      </c>
      <c r="E11" s="273">
        <f>'2.1 Revenue by service'!E21</f>
        <v>0</v>
      </c>
      <c r="F11" s="273">
        <f t="shared" ref="F11:F16" si="0">SUM(D11:E11)</f>
        <v>15190377.42</v>
      </c>
      <c r="G11" s="273">
        <f>'2.1 Revenue by service'!G21</f>
        <v>15036933.890000001</v>
      </c>
      <c r="H11" s="273">
        <f>'2.1 Revenue by service'!H21</f>
        <v>0</v>
      </c>
      <c r="I11" s="273">
        <f>SUM(G11:H11)</f>
        <v>15036933.890000001</v>
      </c>
    </row>
    <row r="12" spans="1:9" x14ac:dyDescent="0.2">
      <c r="A12" s="216"/>
      <c r="B12" s="152"/>
      <c r="C12" s="321" t="s">
        <v>46</v>
      </c>
      <c r="D12" s="273">
        <f>'2.2 Revenue contributions '!C15</f>
        <v>0</v>
      </c>
      <c r="E12" s="273">
        <f>'2.2 Revenue contributions '!D15</f>
        <v>0</v>
      </c>
      <c r="F12" s="273">
        <f t="shared" si="0"/>
        <v>0</v>
      </c>
      <c r="G12" s="274"/>
      <c r="H12" s="274"/>
      <c r="I12" s="273">
        <f>SUM(G12:H12)</f>
        <v>0</v>
      </c>
    </row>
    <row r="13" spans="1:9" x14ac:dyDescent="0.2">
      <c r="A13" s="216"/>
      <c r="B13" s="152"/>
      <c r="C13" s="321" t="s">
        <v>480</v>
      </c>
      <c r="D13" s="273">
        <f>'2.2 Revenue contributions '!D27</f>
        <v>0</v>
      </c>
      <c r="E13" s="273"/>
      <c r="F13" s="273">
        <f t="shared" si="0"/>
        <v>0</v>
      </c>
      <c r="G13" s="274"/>
      <c r="H13" s="273"/>
      <c r="I13" s="273">
        <f>SUM(G13:H13)</f>
        <v>0</v>
      </c>
    </row>
    <row r="14" spans="1:9" x14ac:dyDescent="0.2">
      <c r="B14" s="152"/>
      <c r="C14" s="321" t="s">
        <v>20</v>
      </c>
      <c r="D14" s="274"/>
      <c r="E14" s="274"/>
      <c r="F14" s="273">
        <f t="shared" si="0"/>
        <v>0</v>
      </c>
      <c r="G14" s="274"/>
      <c r="H14" s="274"/>
      <c r="I14" s="273">
        <f>SUM(G14:H14)</f>
        <v>0</v>
      </c>
    </row>
    <row r="15" spans="1:9" x14ac:dyDescent="0.2">
      <c r="B15" s="152"/>
      <c r="C15" s="135" t="s">
        <v>48</v>
      </c>
      <c r="D15" s="274">
        <v>1425978.65</v>
      </c>
      <c r="E15" s="274"/>
      <c r="F15" s="273">
        <f t="shared" si="0"/>
        <v>1425978.65</v>
      </c>
      <c r="G15" s="274">
        <v>1466424.31</v>
      </c>
      <c r="H15" s="274"/>
      <c r="I15" s="273">
        <f>SUM(G15:H15)</f>
        <v>1466424.31</v>
      </c>
    </row>
    <row r="16" spans="1:9" x14ac:dyDescent="0.2">
      <c r="B16" s="268"/>
      <c r="C16" s="136" t="s">
        <v>47</v>
      </c>
      <c r="D16" s="275">
        <f>SUM(D11:D15)</f>
        <v>16616356.07</v>
      </c>
      <c r="E16" s="275">
        <f>SUM(E11:E15)</f>
        <v>0</v>
      </c>
      <c r="F16" s="273">
        <f t="shared" si="0"/>
        <v>16616356.07</v>
      </c>
      <c r="G16" s="275">
        <f>SUM(G11:G15)</f>
        <v>16503358.200000001</v>
      </c>
      <c r="H16" s="275">
        <f>SUM(H11:H15)</f>
        <v>0</v>
      </c>
      <c r="I16" s="275">
        <f>SUM(I11:I15)</f>
        <v>16503358.200000001</v>
      </c>
    </row>
    <row r="17" spans="1:9" x14ac:dyDescent="0.2">
      <c r="B17" s="269"/>
      <c r="C17" s="132" t="s">
        <v>53</v>
      </c>
      <c r="D17" s="276"/>
      <c r="E17" s="276"/>
      <c r="F17" s="276"/>
      <c r="G17" s="276"/>
      <c r="H17" s="276"/>
      <c r="I17" s="277"/>
    </row>
    <row r="18" spans="1:9" x14ac:dyDescent="0.2">
      <c r="B18" s="270"/>
      <c r="C18" s="135" t="s">
        <v>21</v>
      </c>
      <c r="D18" s="273">
        <f>'2.3 Indirect revenue'!G36</f>
        <v>0</v>
      </c>
      <c r="E18" s="273">
        <f>'2.3 Indirect revenue'!H36</f>
        <v>0</v>
      </c>
      <c r="F18" s="273">
        <f>SUM(D18:E18)</f>
        <v>0</v>
      </c>
      <c r="G18" s="274"/>
      <c r="H18" s="274"/>
      <c r="I18" s="273">
        <f>SUM(G18:H18)</f>
        <v>0</v>
      </c>
    </row>
    <row r="19" spans="1:9" x14ac:dyDescent="0.2">
      <c r="B19" s="268"/>
      <c r="C19" s="136" t="s">
        <v>49</v>
      </c>
      <c r="D19" s="275">
        <f t="shared" ref="D19:I19" si="1">SUM(D18:D18)</f>
        <v>0</v>
      </c>
      <c r="E19" s="275">
        <f t="shared" si="1"/>
        <v>0</v>
      </c>
      <c r="F19" s="275">
        <f t="shared" si="1"/>
        <v>0</v>
      </c>
      <c r="G19" s="275">
        <f t="shared" si="1"/>
        <v>0</v>
      </c>
      <c r="H19" s="275">
        <f t="shared" si="1"/>
        <v>0</v>
      </c>
      <c r="I19" s="275">
        <f t="shared" si="1"/>
        <v>0</v>
      </c>
    </row>
    <row r="20" spans="1:9" x14ac:dyDescent="0.2">
      <c r="B20" s="268"/>
      <c r="C20" s="136" t="s">
        <v>22</v>
      </c>
      <c r="D20" s="275">
        <f t="shared" ref="D20:I20" si="2">D16+D19</f>
        <v>16616356.07</v>
      </c>
      <c r="E20" s="275">
        <f t="shared" si="2"/>
        <v>0</v>
      </c>
      <c r="F20" s="275">
        <f t="shared" si="2"/>
        <v>16616356.07</v>
      </c>
      <c r="G20" s="275">
        <f t="shared" si="2"/>
        <v>16503358.200000001</v>
      </c>
      <c r="H20" s="275">
        <f t="shared" si="2"/>
        <v>0</v>
      </c>
      <c r="I20" s="275">
        <f t="shared" si="2"/>
        <v>16503358.200000001</v>
      </c>
    </row>
    <row r="21" spans="1:9" x14ac:dyDescent="0.2">
      <c r="B21" s="269"/>
      <c r="C21" s="132" t="s">
        <v>59</v>
      </c>
      <c r="D21" s="276"/>
      <c r="E21" s="276"/>
      <c r="F21" s="276"/>
      <c r="G21" s="276"/>
      <c r="H21" s="276"/>
      <c r="I21" s="277"/>
    </row>
    <row r="22" spans="1:9" x14ac:dyDescent="0.2">
      <c r="B22" s="152"/>
      <c r="C22" s="135" t="s">
        <v>131</v>
      </c>
      <c r="D22" s="274">
        <v>-139205.92000000001</v>
      </c>
      <c r="E22" s="274"/>
      <c r="F22" s="273">
        <f t="shared" ref="F22:F29" si="3">SUM(D22:E22)</f>
        <v>-139205.92000000001</v>
      </c>
      <c r="G22" s="274">
        <v>-216608.97999999998</v>
      </c>
      <c r="H22" s="274"/>
      <c r="I22" s="273">
        <f t="shared" ref="I22:I27" si="4">SUM(G22:H22)</f>
        <v>-216608.97999999998</v>
      </c>
    </row>
    <row r="23" spans="1:9" x14ac:dyDescent="0.2">
      <c r="B23" s="152"/>
      <c r="C23" s="135" t="s">
        <v>132</v>
      </c>
      <c r="D23" s="274">
        <v>0</v>
      </c>
      <c r="E23" s="274"/>
      <c r="F23" s="273">
        <f t="shared" si="3"/>
        <v>0</v>
      </c>
      <c r="G23" s="274">
        <v>0</v>
      </c>
      <c r="H23" s="274"/>
      <c r="I23" s="273">
        <f t="shared" si="4"/>
        <v>0</v>
      </c>
    </row>
    <row r="24" spans="1:9" x14ac:dyDescent="0.2">
      <c r="B24" s="152" t="s">
        <v>686</v>
      </c>
      <c r="C24" s="135" t="s">
        <v>23</v>
      </c>
      <c r="D24" s="274">
        <v>-3955619.15</v>
      </c>
      <c r="E24" s="274"/>
      <c r="F24" s="273">
        <f t="shared" si="3"/>
        <v>-3955619.15</v>
      </c>
      <c r="G24" s="274">
        <v>-3907052.57</v>
      </c>
      <c r="H24" s="274"/>
      <c r="I24" s="273">
        <f t="shared" si="4"/>
        <v>-3907052.57</v>
      </c>
    </row>
    <row r="25" spans="1:9" x14ac:dyDescent="0.2">
      <c r="B25" s="152"/>
      <c r="C25" s="135" t="s">
        <v>50</v>
      </c>
      <c r="D25" s="274">
        <v>-56205.49</v>
      </c>
      <c r="E25" s="274"/>
      <c r="F25" s="273">
        <f t="shared" si="3"/>
        <v>-56205.49</v>
      </c>
      <c r="G25" s="274">
        <v>-51914.559999999998</v>
      </c>
      <c r="H25" s="274"/>
      <c r="I25" s="273">
        <f t="shared" si="4"/>
        <v>-51914.559999999998</v>
      </c>
    </row>
    <row r="26" spans="1:9" x14ac:dyDescent="0.2">
      <c r="B26" s="152"/>
      <c r="C26" s="135" t="s">
        <v>51</v>
      </c>
      <c r="D26" s="274">
        <v>-573037.98</v>
      </c>
      <c r="E26" s="274"/>
      <c r="F26" s="273">
        <f t="shared" si="3"/>
        <v>-573037.98</v>
      </c>
      <c r="G26" s="274">
        <v>-491532.11</v>
      </c>
      <c r="H26" s="274"/>
      <c r="I26" s="273">
        <f t="shared" si="4"/>
        <v>-491532.11</v>
      </c>
    </row>
    <row r="27" spans="1:9" x14ac:dyDescent="0.2">
      <c r="B27" s="152"/>
      <c r="C27" s="135" t="s">
        <v>52</v>
      </c>
      <c r="D27" s="274">
        <v>-2711.62</v>
      </c>
      <c r="E27" s="274"/>
      <c r="F27" s="273">
        <f t="shared" si="3"/>
        <v>-2711.62</v>
      </c>
      <c r="G27" s="274">
        <v>-2575.6799999999998</v>
      </c>
      <c r="H27" s="274"/>
      <c r="I27" s="273">
        <f t="shared" si="4"/>
        <v>-2575.6799999999998</v>
      </c>
    </row>
    <row r="28" spans="1:9" x14ac:dyDescent="0.2">
      <c r="B28" s="152"/>
      <c r="C28" s="135" t="s">
        <v>65</v>
      </c>
      <c r="D28" s="274">
        <v>0</v>
      </c>
      <c r="E28" s="274"/>
      <c r="F28" s="273">
        <f>SUM(D28:E28)</f>
        <v>0</v>
      </c>
      <c r="G28" s="274">
        <v>0</v>
      </c>
      <c r="H28" s="274"/>
      <c r="I28" s="273">
        <f>SUM(G28:H28)</f>
        <v>0</v>
      </c>
    </row>
    <row r="29" spans="1:9" x14ac:dyDescent="0.2">
      <c r="B29" s="152"/>
      <c r="C29" s="137" t="s">
        <v>62</v>
      </c>
      <c r="D29" s="274">
        <v>-132636.18</v>
      </c>
      <c r="E29" s="274"/>
      <c r="F29" s="273">
        <f t="shared" si="3"/>
        <v>-132636.18</v>
      </c>
      <c r="G29" s="274">
        <v>-222867.14</v>
      </c>
      <c r="H29" s="274"/>
      <c r="I29" s="273">
        <f>SUM(G29:H29)</f>
        <v>-222867.14</v>
      </c>
    </row>
    <row r="30" spans="1:9" x14ac:dyDescent="0.2">
      <c r="B30" s="268"/>
      <c r="C30" s="136" t="s">
        <v>60</v>
      </c>
      <c r="D30" s="275">
        <f t="shared" ref="D30:I30" si="5">SUM(D22:D29)</f>
        <v>-4859416.34</v>
      </c>
      <c r="E30" s="275">
        <f t="shared" si="5"/>
        <v>0</v>
      </c>
      <c r="F30" s="275">
        <f t="shared" si="5"/>
        <v>-4859416.34</v>
      </c>
      <c r="G30" s="275">
        <f t="shared" si="5"/>
        <v>-4892551.0399999991</v>
      </c>
      <c r="H30" s="275">
        <f t="shared" si="5"/>
        <v>0</v>
      </c>
      <c r="I30" s="275">
        <f t="shared" si="5"/>
        <v>-4892551.0399999991</v>
      </c>
    </row>
    <row r="31" spans="1:9" x14ac:dyDescent="0.2">
      <c r="B31" s="269"/>
      <c r="C31" s="132" t="s">
        <v>156</v>
      </c>
      <c r="D31" s="276"/>
      <c r="E31" s="276"/>
      <c r="F31" s="276"/>
      <c r="G31" s="276"/>
      <c r="H31" s="276"/>
      <c r="I31" s="277"/>
    </row>
    <row r="32" spans="1:9" x14ac:dyDescent="0.2">
      <c r="A32" s="216"/>
      <c r="B32" s="152" t="s">
        <v>687</v>
      </c>
      <c r="C32" s="135" t="s">
        <v>54</v>
      </c>
      <c r="D32" s="273">
        <f>SUMIF('2.4 Shared costs'!$C$9:$C$35,'2. Revenues and expenses'!$C32,'2.4 Shared costs'!$H$9:$H$35)</f>
        <v>0</v>
      </c>
      <c r="E32" s="273">
        <f>SUMIF('2.4 Shared costs'!$C$9:$C$35,'2. Revenues and expenses'!$C32,'2.4 Shared costs'!$I$9:$I$35)</f>
        <v>-695782.44</v>
      </c>
      <c r="F32" s="273">
        <f t="shared" ref="F32:F40" si="6">SUM(D32:E32)</f>
        <v>-695782.44</v>
      </c>
      <c r="G32" s="274"/>
      <c r="H32" s="274">
        <v>-1022899.79</v>
      </c>
      <c r="I32" s="273">
        <f t="shared" ref="I32:I40" si="7">SUM(G32:H32)</f>
        <v>-1022899.79</v>
      </c>
    </row>
    <row r="33" spans="1:9" x14ac:dyDescent="0.2">
      <c r="B33" s="152"/>
      <c r="C33" s="135" t="s">
        <v>63</v>
      </c>
      <c r="D33" s="273">
        <f>SUMIF('2.4 Shared costs'!$C$9:$C$35,'2. Revenues and expenses'!$C33,'2.4 Shared costs'!$H$9:$H$35)</f>
        <v>0</v>
      </c>
      <c r="E33" s="273">
        <f>SUMIF('2.4 Shared costs'!$C$9:$C$35,'2. Revenues and expenses'!$C33,'2.4 Shared costs'!$I$9:$I$35)</f>
        <v>0</v>
      </c>
      <c r="F33" s="273">
        <f t="shared" si="6"/>
        <v>0</v>
      </c>
      <c r="G33" s="274"/>
      <c r="H33" s="274"/>
      <c r="I33" s="273">
        <f t="shared" si="7"/>
        <v>0</v>
      </c>
    </row>
    <row r="34" spans="1:9" x14ac:dyDescent="0.2">
      <c r="B34" s="152"/>
      <c r="C34" s="135" t="s">
        <v>481</v>
      </c>
      <c r="D34" s="273">
        <f>SUMIF('2.4 Shared costs'!$C$9:$C$35,'2. Revenues and expenses'!$C34,'2.4 Shared costs'!$H$9:$H$35)</f>
        <v>0</v>
      </c>
      <c r="E34" s="273">
        <f>SUMIF('2.4 Shared costs'!$C$9:$C$35,'2. Revenues and expenses'!$C34,'2.4 Shared costs'!$I$9:$I$35)</f>
        <v>0</v>
      </c>
      <c r="F34" s="273">
        <f t="shared" si="6"/>
        <v>0</v>
      </c>
      <c r="G34" s="274"/>
      <c r="H34" s="274"/>
      <c r="I34" s="273">
        <f t="shared" si="7"/>
        <v>0</v>
      </c>
    </row>
    <row r="35" spans="1:9" x14ac:dyDescent="0.2">
      <c r="B35" s="152"/>
      <c r="C35" s="137" t="s">
        <v>55</v>
      </c>
      <c r="D35" s="273">
        <f>SUMIF('2.4 Shared costs'!$C$9:$C$35,'2. Revenues and expenses'!$C35,'2.4 Shared costs'!$H$9:$H$35)</f>
        <v>0</v>
      </c>
      <c r="E35" s="273">
        <f>SUMIF('2.4 Shared costs'!$C$9:$C$35,'2. Revenues and expenses'!$C35,'2.4 Shared costs'!$I$9:$I$35)</f>
        <v>0</v>
      </c>
      <c r="F35" s="273">
        <f t="shared" si="6"/>
        <v>0</v>
      </c>
      <c r="G35" s="274"/>
      <c r="H35" s="274"/>
      <c r="I35" s="273">
        <f t="shared" si="7"/>
        <v>0</v>
      </c>
    </row>
    <row r="36" spans="1:9" x14ac:dyDescent="0.2">
      <c r="B36" s="152"/>
      <c r="C36" s="137" t="s">
        <v>64</v>
      </c>
      <c r="D36" s="273">
        <f>SUMIF('2.4 Shared costs'!$C$9:$C$35,'2. Revenues and expenses'!$C36,'2.4 Shared costs'!$H$9:$H$35)</f>
        <v>0</v>
      </c>
      <c r="E36" s="273">
        <f>SUMIF('2.4 Shared costs'!$C$9:$C$35,'2. Revenues and expenses'!$C36,'2.4 Shared costs'!$I$9:$I$35)</f>
        <v>0</v>
      </c>
      <c r="F36" s="273">
        <f t="shared" si="6"/>
        <v>0</v>
      </c>
      <c r="G36" s="274"/>
      <c r="H36" s="274"/>
      <c r="I36" s="273">
        <f t="shared" si="7"/>
        <v>0</v>
      </c>
    </row>
    <row r="37" spans="1:9" x14ac:dyDescent="0.2">
      <c r="B37" s="152"/>
      <c r="C37" s="135" t="s">
        <v>133</v>
      </c>
      <c r="D37" s="273">
        <f>SUMIF('2.4 Shared costs'!$C$9:$C$35,'2. Revenues and expenses'!$C37,'2.4 Shared costs'!$H$9:$H$35)</f>
        <v>0</v>
      </c>
      <c r="E37" s="273">
        <f>SUMIF('2.4 Shared costs'!$C$9:$C$35,'2. Revenues and expenses'!$C37,'2.4 Shared costs'!$I$9:$I$35)</f>
        <v>0</v>
      </c>
      <c r="F37" s="273">
        <f t="shared" si="6"/>
        <v>0</v>
      </c>
      <c r="G37" s="274"/>
      <c r="H37" s="274"/>
      <c r="I37" s="273">
        <f t="shared" si="7"/>
        <v>0</v>
      </c>
    </row>
    <row r="38" spans="1:9" x14ac:dyDescent="0.2">
      <c r="B38" s="152"/>
      <c r="C38" s="135" t="s">
        <v>56</v>
      </c>
      <c r="D38" s="273">
        <f>SUMIF('2.4 Shared costs'!$C$9:$C$35,'2. Revenues and expenses'!$C38,'2.4 Shared costs'!$H$9:$H$35)</f>
        <v>0</v>
      </c>
      <c r="E38" s="273">
        <f>SUMIF('2.4 Shared costs'!$C$9:$C$35,'2. Revenues and expenses'!$C38,'2.4 Shared costs'!$I$9:$I$35)</f>
        <v>0</v>
      </c>
      <c r="F38" s="273">
        <f t="shared" si="6"/>
        <v>0</v>
      </c>
      <c r="G38" s="274"/>
      <c r="H38" s="274"/>
      <c r="I38" s="273">
        <f t="shared" si="7"/>
        <v>0</v>
      </c>
    </row>
    <row r="39" spans="1:9" x14ac:dyDescent="0.2">
      <c r="B39" s="152"/>
      <c r="C39" s="135" t="s">
        <v>482</v>
      </c>
      <c r="D39" s="273">
        <f>SUMIF('2.4 Shared costs'!$C$9:$C$35,'2. Revenues and expenses'!$C39,'2.4 Shared costs'!$H$9:$H$35)</f>
        <v>0</v>
      </c>
      <c r="E39" s="273">
        <f>SUMIF('2.4 Shared costs'!$C$9:$C$35,'2. Revenues and expenses'!$C39,'2.4 Shared costs'!$I$9:$I$35)</f>
        <v>0</v>
      </c>
      <c r="F39" s="273">
        <f t="shared" si="6"/>
        <v>0</v>
      </c>
      <c r="G39" s="274"/>
      <c r="H39" s="274"/>
      <c r="I39" s="273">
        <f t="shared" si="7"/>
        <v>0</v>
      </c>
    </row>
    <row r="40" spans="1:9" x14ac:dyDescent="0.2">
      <c r="B40" s="152"/>
      <c r="C40" s="137" t="s">
        <v>178</v>
      </c>
      <c r="D40" s="273">
        <f>SUMIF('2.4 Shared costs'!$C$9:$C$35,'2. Revenues and expenses'!$C40,'2.4 Shared costs'!$H$9:$H$35)</f>
        <v>0</v>
      </c>
      <c r="E40" s="273">
        <f>SUMIF('2.4 Shared costs'!$C$9:$C$35,'2. Revenues and expenses'!$C40,'2.4 Shared costs'!$I$9:$I$35)</f>
        <v>0</v>
      </c>
      <c r="F40" s="273">
        <f t="shared" si="6"/>
        <v>0</v>
      </c>
      <c r="G40" s="274"/>
      <c r="H40" s="274"/>
      <c r="I40" s="273">
        <f t="shared" si="7"/>
        <v>0</v>
      </c>
    </row>
    <row r="41" spans="1:9" x14ac:dyDescent="0.2">
      <c r="B41" s="268"/>
      <c r="C41" s="136" t="s">
        <v>179</v>
      </c>
      <c r="D41" s="275">
        <f>SUM(D32:D40)</f>
        <v>0</v>
      </c>
      <c r="E41" s="275">
        <f>SUM(E32:E40)</f>
        <v>-695782.44</v>
      </c>
      <c r="F41" s="275">
        <f>SUM(F32:F40)</f>
        <v>-695782.44</v>
      </c>
      <c r="G41" s="274">
        <f t="shared" ref="G41:H41" si="8">SUM(G32:G40)</f>
        <v>0</v>
      </c>
      <c r="H41" s="274">
        <f t="shared" si="8"/>
        <v>-1022899.79</v>
      </c>
      <c r="I41" s="275">
        <f>SUM(I32:I40)</f>
        <v>-1022899.79</v>
      </c>
    </row>
    <row r="42" spans="1:9" x14ac:dyDescent="0.2">
      <c r="B42" s="268"/>
      <c r="C42" s="136" t="s">
        <v>61</v>
      </c>
      <c r="D42" s="275">
        <f>D30+D41</f>
        <v>-4859416.34</v>
      </c>
      <c r="E42" s="275">
        <f>E30+E41</f>
        <v>-695782.44</v>
      </c>
      <c r="F42" s="275">
        <f>F30+F41</f>
        <v>-5555198.7799999993</v>
      </c>
      <c r="G42" s="274">
        <f t="shared" ref="G42:H42" si="9">G30+G41</f>
        <v>-4892551.0399999991</v>
      </c>
      <c r="H42" s="274">
        <f t="shared" si="9"/>
        <v>-1022899.79</v>
      </c>
      <c r="I42" s="275">
        <f>I30+I41</f>
        <v>-5915450.8299999991</v>
      </c>
    </row>
    <row r="43" spans="1:9" x14ac:dyDescent="0.2">
      <c r="A43" s="216"/>
      <c r="B43" s="152"/>
      <c r="C43" s="136" t="s">
        <v>99</v>
      </c>
      <c r="D43" s="273">
        <f>D20+D42</f>
        <v>11756939.73</v>
      </c>
      <c r="E43" s="273">
        <f>E20+E42</f>
        <v>-695782.44</v>
      </c>
      <c r="F43" s="273">
        <f>F20+F42</f>
        <v>11061157.290000001</v>
      </c>
      <c r="G43" s="274">
        <f t="shared" ref="G43:H43" si="10">G20+G42</f>
        <v>11610807.160000002</v>
      </c>
      <c r="H43" s="274">
        <f t="shared" si="10"/>
        <v>-1022899.79</v>
      </c>
      <c r="I43" s="273">
        <f>I20+I42</f>
        <v>10587907.370000001</v>
      </c>
    </row>
    <row r="44" spans="1:9" x14ac:dyDescent="0.2">
      <c r="A44" s="23"/>
    </row>
  </sheetData>
  <mergeCells count="4">
    <mergeCell ref="B5:D5"/>
    <mergeCell ref="D7:F7"/>
    <mergeCell ref="G7:I7"/>
    <mergeCell ref="B1:D1"/>
  </mergeCells>
  <phoneticPr fontId="34" type="noConversion"/>
  <pageMargins left="0.75" right="0.75" top="1" bottom="1" header="0.5" footer="0.5"/>
  <pageSetup paperSize="9" scale="64" orientation="landscape" verticalDpi="2" r:id="rId1"/>
  <headerFooter alignWithMargins="0"/>
  <ignoredErrors>
    <ignoredError sqref="F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999"/>
    <pageSetUpPr fitToPage="1"/>
  </sheetPr>
  <dimension ref="B1:I22"/>
  <sheetViews>
    <sheetView workbookViewId="0">
      <selection activeCell="A2" sqref="A2"/>
    </sheetView>
  </sheetViews>
  <sheetFormatPr defaultColWidth="9.140625" defaultRowHeight="12.75" x14ac:dyDescent="0.2"/>
  <cols>
    <col min="1" max="1" width="12" style="16" customWidth="1"/>
    <col min="2" max="2" width="24.85546875" style="16" customWidth="1"/>
    <col min="3" max="3" width="43.42578125" style="16" customWidth="1"/>
    <col min="4" max="9" width="20.85546875" style="16" customWidth="1"/>
    <col min="10" max="16384" width="9.140625" style="16"/>
  </cols>
  <sheetData>
    <row r="1" spans="2:9" ht="20.25" x14ac:dyDescent="0.3">
      <c r="B1" s="427" t="s">
        <v>139</v>
      </c>
      <c r="C1" s="427"/>
      <c r="D1" s="15"/>
      <c r="E1" s="15"/>
      <c r="F1" s="15"/>
      <c r="G1" s="15"/>
      <c r="H1" s="15"/>
      <c r="I1" s="15"/>
    </row>
    <row r="2" spans="2:9" ht="16.5" customHeight="1" x14ac:dyDescent="0.45">
      <c r="B2" s="47" t="str">
        <f>Tradingname</f>
        <v>AGI Development Group Pty Ltd</v>
      </c>
      <c r="C2" s="48"/>
      <c r="I2" s="43"/>
    </row>
    <row r="3" spans="2:9" ht="15" x14ac:dyDescent="0.25">
      <c r="B3" s="49" t="s">
        <v>240</v>
      </c>
      <c r="C3" s="50" t="str">
        <f>TEXT(Yearstart,"dd/mm/yyyy")&amp;" to "&amp;TEXT(Yearending,"dd/mm/yyyy")</f>
        <v>01/01/2022 to 31/12/2022</v>
      </c>
    </row>
    <row r="4" spans="2:9" ht="12.75" customHeight="1" x14ac:dyDescent="0.3">
      <c r="B4" s="14"/>
      <c r="D4" s="40"/>
      <c r="G4" s="40"/>
    </row>
    <row r="5" spans="2:9" ht="15.75" x14ac:dyDescent="0.2">
      <c r="B5" s="422" t="s">
        <v>186</v>
      </c>
      <c r="C5" s="422"/>
      <c r="D5" s="422"/>
    </row>
    <row r="6" spans="2:9" x14ac:dyDescent="0.2">
      <c r="B6" s="18"/>
      <c r="C6" s="19"/>
      <c r="D6" s="20"/>
      <c r="E6" s="20"/>
      <c r="F6" s="20"/>
      <c r="G6" s="20"/>
      <c r="H6" s="20"/>
      <c r="I6" s="20"/>
    </row>
    <row r="7" spans="2:9" ht="21" customHeight="1" x14ac:dyDescent="0.2">
      <c r="B7" s="90"/>
      <c r="C7" s="90"/>
      <c r="D7" s="423" t="s">
        <v>231</v>
      </c>
      <c r="E7" s="424"/>
      <c r="F7" s="425"/>
      <c r="G7" s="423" t="s">
        <v>232</v>
      </c>
      <c r="H7" s="424"/>
      <c r="I7" s="425"/>
    </row>
    <row r="8" spans="2:9" ht="51" customHeight="1" x14ac:dyDescent="0.2">
      <c r="B8" s="89" t="s">
        <v>223</v>
      </c>
      <c r="C8" s="90" t="s">
        <v>19</v>
      </c>
      <c r="D8" s="97" t="s">
        <v>57</v>
      </c>
      <c r="E8" s="97" t="s">
        <v>58</v>
      </c>
      <c r="F8" s="97" t="s">
        <v>25</v>
      </c>
      <c r="G8" s="97" t="s">
        <v>57</v>
      </c>
      <c r="H8" s="97" t="s">
        <v>58</v>
      </c>
      <c r="I8" s="97" t="s">
        <v>25</v>
      </c>
    </row>
    <row r="9" spans="2:9" ht="15.75" customHeight="1" x14ac:dyDescent="0.2">
      <c r="B9" s="89"/>
      <c r="C9" s="90"/>
      <c r="D9" s="99" t="s">
        <v>183</v>
      </c>
      <c r="E9" s="99" t="s">
        <v>183</v>
      </c>
      <c r="F9" s="99" t="s">
        <v>183</v>
      </c>
      <c r="G9" s="99" t="s">
        <v>183</v>
      </c>
      <c r="H9" s="99" t="s">
        <v>183</v>
      </c>
      <c r="I9" s="99" t="s">
        <v>183</v>
      </c>
    </row>
    <row r="10" spans="2:9" x14ac:dyDescent="0.2">
      <c r="B10" s="131"/>
      <c r="C10" s="322" t="s">
        <v>139</v>
      </c>
      <c r="D10" s="133"/>
      <c r="E10" s="133"/>
      <c r="F10" s="133"/>
      <c r="G10" s="133"/>
      <c r="H10" s="133"/>
      <c r="I10" s="134"/>
    </row>
    <row r="11" spans="2:9" x14ac:dyDescent="0.2">
      <c r="B11" s="271"/>
      <c r="C11" s="135" t="s">
        <v>175</v>
      </c>
      <c r="D11" s="274">
        <v>15190377.42</v>
      </c>
      <c r="E11" s="274"/>
      <c r="F11" s="273">
        <f t="shared" ref="F11:F20" si="0">SUM(D11:E11)</f>
        <v>15190377.42</v>
      </c>
      <c r="G11" s="274">
        <v>15036933.890000001</v>
      </c>
      <c r="H11" s="274"/>
      <c r="I11" s="273">
        <f t="shared" ref="I11:I20" si="1">SUM(G11:H11)</f>
        <v>15036933.890000001</v>
      </c>
    </row>
    <row r="12" spans="2:9" x14ac:dyDescent="0.2">
      <c r="B12" s="271"/>
      <c r="C12" s="135" t="s">
        <v>155</v>
      </c>
      <c r="D12" s="274"/>
      <c r="E12" s="274"/>
      <c r="F12" s="273">
        <f t="shared" si="0"/>
        <v>0</v>
      </c>
      <c r="G12" s="274"/>
      <c r="H12" s="274"/>
      <c r="I12" s="273">
        <f t="shared" si="1"/>
        <v>0</v>
      </c>
    </row>
    <row r="13" spans="2:9" x14ac:dyDescent="0.2">
      <c r="B13" s="271"/>
      <c r="C13" s="135" t="s">
        <v>80</v>
      </c>
      <c r="D13" s="274"/>
      <c r="E13" s="274"/>
      <c r="F13" s="273">
        <f t="shared" si="0"/>
        <v>0</v>
      </c>
      <c r="G13" s="274"/>
      <c r="H13" s="274"/>
      <c r="I13" s="273">
        <f t="shared" si="1"/>
        <v>0</v>
      </c>
    </row>
    <row r="14" spans="2:9" x14ac:dyDescent="0.2">
      <c r="B14" s="271"/>
      <c r="C14" s="135" t="s">
        <v>235</v>
      </c>
      <c r="D14" s="274"/>
      <c r="E14" s="274"/>
      <c r="F14" s="273">
        <f t="shared" si="0"/>
        <v>0</v>
      </c>
      <c r="G14" s="274"/>
      <c r="H14" s="274"/>
      <c r="I14" s="273">
        <f t="shared" si="1"/>
        <v>0</v>
      </c>
    </row>
    <row r="15" spans="2:9" ht="25.5" x14ac:dyDescent="0.2">
      <c r="B15" s="271"/>
      <c r="C15" s="138" t="s">
        <v>236</v>
      </c>
      <c r="D15" s="274"/>
      <c r="E15" s="274"/>
      <c r="F15" s="273">
        <f t="shared" si="0"/>
        <v>0</v>
      </c>
      <c r="G15" s="274"/>
      <c r="H15" s="274"/>
      <c r="I15" s="273">
        <f t="shared" si="1"/>
        <v>0</v>
      </c>
    </row>
    <row r="16" spans="2:9" x14ac:dyDescent="0.2">
      <c r="B16" s="271"/>
      <c r="C16" s="323" t="s">
        <v>483</v>
      </c>
      <c r="D16" s="274"/>
      <c r="E16" s="274"/>
      <c r="F16" s="273">
        <f>SUM(D16:E16)</f>
        <v>0</v>
      </c>
      <c r="G16" s="274"/>
      <c r="H16" s="274"/>
      <c r="I16" s="273">
        <f>SUM(G16:H16)</f>
        <v>0</v>
      </c>
    </row>
    <row r="17" spans="2:9" x14ac:dyDescent="0.2">
      <c r="B17" s="271"/>
      <c r="C17" s="323" t="s">
        <v>484</v>
      </c>
      <c r="D17" s="274"/>
      <c r="E17" s="274"/>
      <c r="F17" s="273">
        <f>SUM(D17:E17)</f>
        <v>0</v>
      </c>
      <c r="G17" s="274"/>
      <c r="H17" s="274"/>
      <c r="I17" s="273">
        <f>SUM(G17:H17)</f>
        <v>0</v>
      </c>
    </row>
    <row r="18" spans="2:9" x14ac:dyDescent="0.2">
      <c r="B18" s="271"/>
      <c r="C18" s="135" t="s">
        <v>81</v>
      </c>
      <c r="D18" s="274"/>
      <c r="E18" s="274"/>
      <c r="F18" s="273">
        <f t="shared" si="0"/>
        <v>0</v>
      </c>
      <c r="G18" s="274"/>
      <c r="H18" s="274"/>
      <c r="I18" s="273">
        <f t="shared" si="1"/>
        <v>0</v>
      </c>
    </row>
    <row r="19" spans="2:9" x14ac:dyDescent="0.2">
      <c r="B19" s="271"/>
      <c r="C19" s="135" t="s">
        <v>82</v>
      </c>
      <c r="D19" s="274"/>
      <c r="E19" s="274"/>
      <c r="F19" s="273">
        <f t="shared" si="0"/>
        <v>0</v>
      </c>
      <c r="G19" s="274"/>
      <c r="H19" s="274"/>
      <c r="I19" s="273">
        <f t="shared" si="1"/>
        <v>0</v>
      </c>
    </row>
    <row r="20" spans="2:9" x14ac:dyDescent="0.2">
      <c r="B20" s="271"/>
      <c r="C20" s="323" t="s">
        <v>485</v>
      </c>
      <c r="D20" s="274"/>
      <c r="E20" s="274"/>
      <c r="F20" s="273">
        <f t="shared" si="0"/>
        <v>0</v>
      </c>
      <c r="G20" s="274"/>
      <c r="H20" s="274"/>
      <c r="I20" s="273">
        <f t="shared" si="1"/>
        <v>0</v>
      </c>
    </row>
    <row r="21" spans="2:9" x14ac:dyDescent="0.2">
      <c r="B21" s="272"/>
      <c r="C21" s="324" t="s">
        <v>129</v>
      </c>
      <c r="D21" s="275">
        <f t="shared" ref="D21:I21" si="2">SUM(D11:D20)</f>
        <v>15190377.42</v>
      </c>
      <c r="E21" s="275">
        <f t="shared" si="2"/>
        <v>0</v>
      </c>
      <c r="F21" s="275">
        <f t="shared" si="2"/>
        <v>15190377.42</v>
      </c>
      <c r="G21" s="275">
        <f t="shared" si="2"/>
        <v>15036933.890000001</v>
      </c>
      <c r="H21" s="275">
        <f t="shared" si="2"/>
        <v>0</v>
      </c>
      <c r="I21" s="275">
        <f t="shared" si="2"/>
        <v>15036933.890000001</v>
      </c>
    </row>
    <row r="22" spans="2:9" x14ac:dyDescent="0.2">
      <c r="B22" s="40"/>
    </row>
  </sheetData>
  <mergeCells count="4">
    <mergeCell ref="B1:C1"/>
    <mergeCell ref="B5:D5"/>
    <mergeCell ref="D7:F7"/>
    <mergeCell ref="G7:I7"/>
  </mergeCells>
  <pageMargins left="0.75" right="0.75" top="1" bottom="1" header="0.5" footer="0.5"/>
  <pageSetup paperSize="9" scale="64" orientation="landscape"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9999"/>
  </sheetPr>
  <dimension ref="B1:J27"/>
  <sheetViews>
    <sheetView workbookViewId="0">
      <selection activeCell="A2" sqref="A2"/>
    </sheetView>
  </sheetViews>
  <sheetFormatPr defaultColWidth="9.140625" defaultRowHeight="12.75" x14ac:dyDescent="0.2"/>
  <cols>
    <col min="1" max="1" width="12" style="16" customWidth="1"/>
    <col min="2" max="2" width="37.5703125" style="16" customWidth="1"/>
    <col min="3" max="3" width="42.85546875" style="16" customWidth="1"/>
    <col min="4" max="5" width="27.140625" style="16" customWidth="1"/>
    <col min="6" max="6" width="5.85546875" style="16" customWidth="1"/>
    <col min="7" max="7" width="6.85546875" style="16" customWidth="1"/>
    <col min="8" max="10" width="19.85546875" style="16" customWidth="1"/>
    <col min="11" max="11" width="18.140625" style="16" customWidth="1"/>
    <col min="12" max="16384" width="9.140625" style="16"/>
  </cols>
  <sheetData>
    <row r="1" spans="2:10" ht="20.25" x14ac:dyDescent="0.3">
      <c r="B1" s="17" t="s">
        <v>196</v>
      </c>
      <c r="C1" s="15"/>
      <c r="D1" s="15"/>
      <c r="E1" s="15"/>
      <c r="F1" s="15"/>
      <c r="G1" s="15"/>
      <c r="H1" s="15"/>
      <c r="I1" s="15"/>
      <c r="J1" s="15"/>
    </row>
    <row r="2" spans="2:10" ht="15.75" customHeight="1" x14ac:dyDescent="0.25">
      <c r="B2" s="47" t="str">
        <f>Tradingname</f>
        <v>AGI Development Group Pty Ltd</v>
      </c>
      <c r="C2" s="48"/>
    </row>
    <row r="3" spans="2:10" ht="18.75" customHeight="1" x14ac:dyDescent="0.45">
      <c r="B3" s="49" t="s">
        <v>240</v>
      </c>
      <c r="C3" s="50" t="str">
        <f>TEXT(Yearstart,"dd/mm/yyyy")&amp;" to "&amp;TEXT(Yearending,"dd/mm/yyyy")</f>
        <v>01/01/2022 to 31/12/2022</v>
      </c>
      <c r="F3" s="43"/>
    </row>
    <row r="4" spans="2:10" ht="20.25" x14ac:dyDescent="0.3">
      <c r="B4" s="14"/>
    </row>
    <row r="5" spans="2:10" ht="15.75" x14ac:dyDescent="0.25">
      <c r="B5" s="26" t="s">
        <v>187</v>
      </c>
    </row>
    <row r="6" spans="2:10" x14ac:dyDescent="0.2">
      <c r="B6" s="18"/>
      <c r="C6" s="21"/>
      <c r="D6" s="21"/>
      <c r="E6" s="21"/>
      <c r="F6" s="21"/>
      <c r="G6" s="22"/>
      <c r="H6" s="27"/>
      <c r="I6" s="23"/>
      <c r="J6" s="23"/>
    </row>
    <row r="7" spans="2:10" ht="39" customHeight="1" x14ac:dyDescent="0.2">
      <c r="B7" s="102" t="s">
        <v>19</v>
      </c>
      <c r="C7" s="97" t="s">
        <v>57</v>
      </c>
      <c r="D7" s="97" t="s">
        <v>58</v>
      </c>
      <c r="E7" s="97" t="s">
        <v>25</v>
      </c>
    </row>
    <row r="8" spans="2:10" ht="13.5" customHeight="1" x14ac:dyDescent="0.2">
      <c r="B8" s="89"/>
      <c r="C8" s="99" t="s">
        <v>183</v>
      </c>
      <c r="D8" s="99" t="s">
        <v>183</v>
      </c>
      <c r="E8" s="99" t="s">
        <v>183</v>
      </c>
    </row>
    <row r="9" spans="2:10" ht="13.5" customHeight="1" x14ac:dyDescent="0.2">
      <c r="B9" s="254"/>
      <c r="C9" s="285"/>
      <c r="D9" s="285">
        <v>0</v>
      </c>
      <c r="E9" s="286">
        <f t="shared" ref="E9:E14" si="0">SUM(C9:D9)</f>
        <v>0</v>
      </c>
    </row>
    <row r="10" spans="2:10" ht="13.5" customHeight="1" x14ac:dyDescent="0.2">
      <c r="B10" s="254"/>
      <c r="C10" s="285"/>
      <c r="D10" s="285"/>
      <c r="E10" s="286">
        <f t="shared" si="0"/>
        <v>0</v>
      </c>
    </row>
    <row r="11" spans="2:10" ht="13.5" customHeight="1" x14ac:dyDescent="0.2">
      <c r="B11" s="254"/>
      <c r="C11" s="285"/>
      <c r="D11" s="285"/>
      <c r="E11" s="286">
        <f t="shared" si="0"/>
        <v>0</v>
      </c>
    </row>
    <row r="12" spans="2:10" ht="13.5" customHeight="1" x14ac:dyDescent="0.2">
      <c r="B12" s="254"/>
      <c r="C12" s="285"/>
      <c r="D12" s="285"/>
      <c r="E12" s="286">
        <f t="shared" si="0"/>
        <v>0</v>
      </c>
    </row>
    <row r="13" spans="2:10" ht="13.5" customHeight="1" x14ac:dyDescent="0.2">
      <c r="B13" s="254"/>
      <c r="C13" s="285"/>
      <c r="D13" s="285"/>
      <c r="E13" s="286">
        <f t="shared" si="0"/>
        <v>0</v>
      </c>
    </row>
    <row r="14" spans="2:10" ht="13.5" customHeight="1" x14ac:dyDescent="0.2">
      <c r="B14" s="254"/>
      <c r="C14" s="285"/>
      <c r="D14" s="285"/>
      <c r="E14" s="286">
        <f t="shared" si="0"/>
        <v>0</v>
      </c>
    </row>
    <row r="15" spans="2:10" x14ac:dyDescent="0.2">
      <c r="B15" s="101" t="s">
        <v>25</v>
      </c>
      <c r="C15" s="275">
        <f>SUM(C9:C14)</f>
        <v>0</v>
      </c>
      <c r="D15" s="275">
        <f>SUM(D9:D14)</f>
        <v>0</v>
      </c>
      <c r="E15" s="275">
        <f>SUM(E9:E14)</f>
        <v>0</v>
      </c>
    </row>
    <row r="17" spans="2:6" ht="15.75" x14ac:dyDescent="0.25">
      <c r="B17" s="26" t="s">
        <v>188</v>
      </c>
    </row>
    <row r="18" spans="2:6" ht="19.5" customHeight="1" x14ac:dyDescent="0.2">
      <c r="B18" s="18"/>
      <c r="C18" s="21"/>
      <c r="D18" s="21"/>
      <c r="E18" s="21"/>
      <c r="F18" s="21"/>
    </row>
    <row r="19" spans="2:6" ht="24.75" customHeight="1" x14ac:dyDescent="0.2">
      <c r="B19" s="89" t="s">
        <v>135</v>
      </c>
      <c r="C19" s="103" t="s">
        <v>19</v>
      </c>
      <c r="D19" s="97" t="s">
        <v>25</v>
      </c>
    </row>
    <row r="20" spans="2:6" x14ac:dyDescent="0.2">
      <c r="B20" s="89"/>
      <c r="C20" s="99"/>
      <c r="D20" s="99" t="s">
        <v>183</v>
      </c>
    </row>
    <row r="21" spans="2:6" x14ac:dyDescent="0.2">
      <c r="B21" s="254"/>
      <c r="C21" s="256"/>
      <c r="D21" s="284"/>
    </row>
    <row r="22" spans="2:6" x14ac:dyDescent="0.2">
      <c r="B22" s="254"/>
      <c r="C22" s="256"/>
      <c r="D22" s="284"/>
    </row>
    <row r="23" spans="2:6" x14ac:dyDescent="0.2">
      <c r="B23" s="254"/>
      <c r="C23" s="256"/>
      <c r="D23" s="284"/>
    </row>
    <row r="24" spans="2:6" x14ac:dyDescent="0.2">
      <c r="B24" s="254"/>
      <c r="C24" s="256"/>
      <c r="D24" s="284"/>
    </row>
    <row r="25" spans="2:6" x14ac:dyDescent="0.2">
      <c r="B25" s="254"/>
      <c r="C25" s="256"/>
      <c r="D25" s="284"/>
    </row>
    <row r="26" spans="2:6" x14ac:dyDescent="0.2">
      <c r="B26" s="254"/>
      <c r="C26" s="256"/>
      <c r="D26" s="284"/>
    </row>
    <row r="27" spans="2:6" x14ac:dyDescent="0.2">
      <c r="B27" s="428" t="s">
        <v>134</v>
      </c>
      <c r="C27" s="429"/>
      <c r="D27" s="275">
        <f>SUM(D21:D26)</f>
        <v>0</v>
      </c>
    </row>
  </sheetData>
  <mergeCells count="1">
    <mergeCell ref="B27:C27"/>
  </mergeCells>
  <pageMargins left="0.75" right="0.75" top="1" bottom="1" header="0.5" footer="0.5"/>
  <pageSetup paperSize="9" scale="59" orientation="landscape" r:id="rId1"/>
  <headerFooter alignWithMargins="0"/>
  <colBreaks count="1" manualBreakCount="1">
    <brk id="7" max="2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9999"/>
  </sheetPr>
  <dimension ref="B1:H36"/>
  <sheetViews>
    <sheetView workbookViewId="0">
      <selection activeCell="A2" sqref="A2"/>
    </sheetView>
  </sheetViews>
  <sheetFormatPr defaultColWidth="9.140625" defaultRowHeight="12.75" x14ac:dyDescent="0.2"/>
  <cols>
    <col min="1" max="1" width="12.42578125" style="28" customWidth="1"/>
    <col min="2" max="2" width="18.5703125" style="28" customWidth="1"/>
    <col min="3" max="3" width="42.140625" style="28" customWidth="1"/>
    <col min="4" max="4" width="26.85546875" style="28" customWidth="1"/>
    <col min="5" max="5" width="22.5703125" style="28" customWidth="1"/>
    <col min="6" max="6" width="20.5703125" style="28" customWidth="1"/>
    <col min="7" max="8" width="22.5703125" style="28" customWidth="1"/>
    <col min="9" max="9" width="9.42578125" style="28" customWidth="1"/>
    <col min="10" max="10" width="25.140625" style="28" customWidth="1"/>
    <col min="11" max="16384" width="9.140625" style="28"/>
  </cols>
  <sheetData>
    <row r="1" spans="2:8" ht="20.25" x14ac:dyDescent="0.3">
      <c r="B1" s="430" t="s">
        <v>191</v>
      </c>
      <c r="C1" s="430"/>
      <c r="D1" s="15"/>
      <c r="E1" s="15"/>
      <c r="F1" s="15"/>
      <c r="G1" s="15"/>
      <c r="H1" s="15"/>
    </row>
    <row r="2" spans="2:8" ht="17.25" customHeight="1" x14ac:dyDescent="0.3">
      <c r="B2" s="47" t="str">
        <f>Tradingname</f>
        <v>AGI Development Group Pty Ltd</v>
      </c>
      <c r="C2" s="48"/>
      <c r="D2" s="29"/>
      <c r="E2" s="431" t="s">
        <v>486</v>
      </c>
      <c r="F2" s="431"/>
      <c r="G2" s="431"/>
      <c r="H2" s="29"/>
    </row>
    <row r="3" spans="2:8" ht="17.25" customHeight="1" x14ac:dyDescent="0.25">
      <c r="B3" s="49" t="s">
        <v>240</v>
      </c>
      <c r="C3" s="50" t="str">
        <f>TEXT(Yearstart,"dd/mm/yyyy")&amp;" to "&amp;TEXT(Yearending,"dd/mm/yyyy")</f>
        <v>01/01/2022 to 31/12/2022</v>
      </c>
      <c r="E3" s="431"/>
      <c r="F3" s="431"/>
      <c r="G3" s="431"/>
    </row>
    <row r="4" spans="2:8" ht="14.25" customHeight="1" x14ac:dyDescent="0.3">
      <c r="B4" s="14"/>
      <c r="E4" s="431"/>
      <c r="F4" s="431"/>
      <c r="G4" s="431"/>
    </row>
    <row r="5" spans="2:8" ht="15.75" x14ac:dyDescent="0.25">
      <c r="B5" s="32" t="s">
        <v>192</v>
      </c>
      <c r="C5" s="30"/>
      <c r="D5" s="30"/>
      <c r="E5" s="30"/>
      <c r="F5" s="31"/>
      <c r="G5" s="30"/>
      <c r="H5" s="30"/>
    </row>
    <row r="6" spans="2:8" ht="15.75" x14ac:dyDescent="0.25">
      <c r="B6" s="32"/>
      <c r="C6" s="30"/>
      <c r="D6" s="30"/>
      <c r="E6" s="30"/>
      <c r="F6" s="31"/>
      <c r="G6" s="30"/>
      <c r="H6" s="30"/>
    </row>
    <row r="7" spans="2:8" ht="40.5" customHeight="1" x14ac:dyDescent="0.2">
      <c r="B7" s="104" t="s">
        <v>223</v>
      </c>
      <c r="C7" s="104" t="s">
        <v>189</v>
      </c>
      <c r="D7" s="105" t="s">
        <v>218</v>
      </c>
      <c r="E7" s="105" t="s">
        <v>220</v>
      </c>
      <c r="F7" s="105" t="s">
        <v>69</v>
      </c>
      <c r="G7" s="105" t="s">
        <v>89</v>
      </c>
      <c r="H7" s="105" t="s">
        <v>90</v>
      </c>
    </row>
    <row r="8" spans="2:8" x14ac:dyDescent="0.2">
      <c r="B8" s="106"/>
      <c r="C8" s="104" t="s">
        <v>190</v>
      </c>
      <c r="D8" s="107" t="s">
        <v>183</v>
      </c>
      <c r="E8" s="107" t="s">
        <v>183</v>
      </c>
      <c r="F8" s="107"/>
      <c r="G8" s="107" t="s">
        <v>183</v>
      </c>
      <c r="H8" s="107" t="s">
        <v>183</v>
      </c>
    </row>
    <row r="9" spans="2:8" x14ac:dyDescent="0.2">
      <c r="B9" s="139"/>
      <c r="C9" s="139"/>
      <c r="D9" s="287"/>
      <c r="E9" s="287"/>
      <c r="F9" s="108"/>
      <c r="G9" s="273">
        <f t="shared" ref="G9:G35" si="0">D9*F9</f>
        <v>0</v>
      </c>
      <c r="H9" s="273">
        <f>E9*F9</f>
        <v>0</v>
      </c>
    </row>
    <row r="10" spans="2:8" x14ac:dyDescent="0.2">
      <c r="B10" s="139"/>
      <c r="C10" s="139"/>
      <c r="D10" s="287"/>
      <c r="E10" s="287"/>
      <c r="F10" s="108"/>
      <c r="G10" s="273">
        <f t="shared" si="0"/>
        <v>0</v>
      </c>
      <c r="H10" s="273">
        <f t="shared" ref="H10:H35" si="1">E10*F10</f>
        <v>0</v>
      </c>
    </row>
    <row r="11" spans="2:8" x14ac:dyDescent="0.2">
      <c r="B11" s="139"/>
      <c r="C11" s="139"/>
      <c r="D11" s="287"/>
      <c r="E11" s="287"/>
      <c r="F11" s="108"/>
      <c r="G11" s="273">
        <f t="shared" si="0"/>
        <v>0</v>
      </c>
      <c r="H11" s="273">
        <f t="shared" si="1"/>
        <v>0</v>
      </c>
    </row>
    <row r="12" spans="2:8" x14ac:dyDescent="0.2">
      <c r="B12" s="139"/>
      <c r="C12" s="139"/>
      <c r="D12" s="287"/>
      <c r="E12" s="287"/>
      <c r="F12" s="108"/>
      <c r="G12" s="273">
        <f t="shared" si="0"/>
        <v>0</v>
      </c>
      <c r="H12" s="273">
        <f t="shared" si="1"/>
        <v>0</v>
      </c>
    </row>
    <row r="13" spans="2:8" x14ac:dyDescent="0.2">
      <c r="B13" s="139"/>
      <c r="C13" s="139"/>
      <c r="D13" s="287"/>
      <c r="E13" s="287"/>
      <c r="F13" s="108"/>
      <c r="G13" s="273">
        <f t="shared" si="0"/>
        <v>0</v>
      </c>
      <c r="H13" s="273">
        <f t="shared" si="1"/>
        <v>0</v>
      </c>
    </row>
    <row r="14" spans="2:8" x14ac:dyDescent="0.2">
      <c r="B14" s="139"/>
      <c r="C14" s="139"/>
      <c r="D14" s="287"/>
      <c r="E14" s="287"/>
      <c r="F14" s="108"/>
      <c r="G14" s="273">
        <f t="shared" si="0"/>
        <v>0</v>
      </c>
      <c r="H14" s="273">
        <f t="shared" si="1"/>
        <v>0</v>
      </c>
    </row>
    <row r="15" spans="2:8" x14ac:dyDescent="0.2">
      <c r="B15" s="139"/>
      <c r="C15" s="139"/>
      <c r="D15" s="287"/>
      <c r="E15" s="287"/>
      <c r="F15" s="108"/>
      <c r="G15" s="273">
        <f t="shared" si="0"/>
        <v>0</v>
      </c>
      <c r="H15" s="273">
        <f t="shared" si="1"/>
        <v>0</v>
      </c>
    </row>
    <row r="16" spans="2:8" x14ac:dyDescent="0.2">
      <c r="B16" s="139"/>
      <c r="C16" s="139"/>
      <c r="D16" s="287"/>
      <c r="E16" s="287"/>
      <c r="F16" s="108"/>
      <c r="G16" s="273">
        <f t="shared" si="0"/>
        <v>0</v>
      </c>
      <c r="H16" s="273">
        <f t="shared" si="1"/>
        <v>0</v>
      </c>
    </row>
    <row r="17" spans="2:8" x14ac:dyDescent="0.2">
      <c r="B17" s="139"/>
      <c r="C17" s="139"/>
      <c r="D17" s="287"/>
      <c r="E17" s="287"/>
      <c r="F17" s="108"/>
      <c r="G17" s="273">
        <f t="shared" si="0"/>
        <v>0</v>
      </c>
      <c r="H17" s="273">
        <f t="shared" si="1"/>
        <v>0</v>
      </c>
    </row>
    <row r="18" spans="2:8" x14ac:dyDescent="0.2">
      <c r="B18" s="139"/>
      <c r="C18" s="139"/>
      <c r="D18" s="287"/>
      <c r="E18" s="287"/>
      <c r="F18" s="108"/>
      <c r="G18" s="273">
        <f t="shared" si="0"/>
        <v>0</v>
      </c>
      <c r="H18" s="273">
        <f t="shared" si="1"/>
        <v>0</v>
      </c>
    </row>
    <row r="19" spans="2:8" x14ac:dyDescent="0.2">
      <c r="B19" s="139"/>
      <c r="C19" s="139"/>
      <c r="D19" s="287"/>
      <c r="E19" s="287"/>
      <c r="F19" s="108"/>
      <c r="G19" s="273">
        <f t="shared" si="0"/>
        <v>0</v>
      </c>
      <c r="H19" s="273">
        <f t="shared" si="1"/>
        <v>0</v>
      </c>
    </row>
    <row r="20" spans="2:8" x14ac:dyDescent="0.2">
      <c r="B20" s="139"/>
      <c r="C20" s="139"/>
      <c r="D20" s="287"/>
      <c r="E20" s="287"/>
      <c r="F20" s="108"/>
      <c r="G20" s="273">
        <f t="shared" si="0"/>
        <v>0</v>
      </c>
      <c r="H20" s="273">
        <f t="shared" si="1"/>
        <v>0</v>
      </c>
    </row>
    <row r="21" spans="2:8" x14ac:dyDescent="0.2">
      <c r="B21" s="139"/>
      <c r="C21" s="139"/>
      <c r="D21" s="287"/>
      <c r="E21" s="287"/>
      <c r="F21" s="108"/>
      <c r="G21" s="273">
        <f t="shared" si="0"/>
        <v>0</v>
      </c>
      <c r="H21" s="273">
        <f t="shared" si="1"/>
        <v>0</v>
      </c>
    </row>
    <row r="22" spans="2:8" x14ac:dyDescent="0.2">
      <c r="B22" s="139"/>
      <c r="C22" s="139"/>
      <c r="D22" s="287"/>
      <c r="E22" s="287"/>
      <c r="F22" s="108"/>
      <c r="G22" s="273">
        <f t="shared" si="0"/>
        <v>0</v>
      </c>
      <c r="H22" s="273">
        <f t="shared" si="1"/>
        <v>0</v>
      </c>
    </row>
    <row r="23" spans="2:8" x14ac:dyDescent="0.2">
      <c r="B23" s="139"/>
      <c r="C23" s="139"/>
      <c r="D23" s="287"/>
      <c r="E23" s="287"/>
      <c r="F23" s="108"/>
      <c r="G23" s="273">
        <f t="shared" si="0"/>
        <v>0</v>
      </c>
      <c r="H23" s="273">
        <f t="shared" si="1"/>
        <v>0</v>
      </c>
    </row>
    <row r="24" spans="2:8" x14ac:dyDescent="0.2">
      <c r="B24" s="139"/>
      <c r="C24" s="139"/>
      <c r="D24" s="287"/>
      <c r="E24" s="287"/>
      <c r="F24" s="108"/>
      <c r="G24" s="273">
        <f t="shared" si="0"/>
        <v>0</v>
      </c>
      <c r="H24" s="273">
        <f t="shared" si="1"/>
        <v>0</v>
      </c>
    </row>
    <row r="25" spans="2:8" x14ac:dyDescent="0.2">
      <c r="B25" s="139"/>
      <c r="C25" s="139"/>
      <c r="D25" s="287"/>
      <c r="E25" s="287"/>
      <c r="F25" s="108"/>
      <c r="G25" s="273">
        <f t="shared" si="0"/>
        <v>0</v>
      </c>
      <c r="H25" s="273">
        <f t="shared" si="1"/>
        <v>0</v>
      </c>
    </row>
    <row r="26" spans="2:8" x14ac:dyDescent="0.2">
      <c r="B26" s="139"/>
      <c r="C26" s="139"/>
      <c r="D26" s="287"/>
      <c r="E26" s="287"/>
      <c r="F26" s="108"/>
      <c r="G26" s="273">
        <f t="shared" si="0"/>
        <v>0</v>
      </c>
      <c r="H26" s="273">
        <f t="shared" si="1"/>
        <v>0</v>
      </c>
    </row>
    <row r="27" spans="2:8" x14ac:dyDescent="0.2">
      <c r="B27" s="139"/>
      <c r="C27" s="139"/>
      <c r="D27" s="287"/>
      <c r="E27" s="287"/>
      <c r="F27" s="108"/>
      <c r="G27" s="273">
        <f t="shared" si="0"/>
        <v>0</v>
      </c>
      <c r="H27" s="273">
        <f t="shared" si="1"/>
        <v>0</v>
      </c>
    </row>
    <row r="28" spans="2:8" x14ac:dyDescent="0.2">
      <c r="B28" s="139"/>
      <c r="C28" s="139"/>
      <c r="D28" s="287"/>
      <c r="E28" s="287"/>
      <c r="F28" s="108"/>
      <c r="G28" s="273">
        <f t="shared" si="0"/>
        <v>0</v>
      </c>
      <c r="H28" s="273">
        <f t="shared" si="1"/>
        <v>0</v>
      </c>
    </row>
    <row r="29" spans="2:8" x14ac:dyDescent="0.2">
      <c r="B29" s="139"/>
      <c r="C29" s="139"/>
      <c r="D29" s="287"/>
      <c r="E29" s="287"/>
      <c r="F29" s="108"/>
      <c r="G29" s="273">
        <f t="shared" si="0"/>
        <v>0</v>
      </c>
      <c r="H29" s="273">
        <f t="shared" si="1"/>
        <v>0</v>
      </c>
    </row>
    <row r="30" spans="2:8" x14ac:dyDescent="0.2">
      <c r="B30" s="139"/>
      <c r="C30" s="139"/>
      <c r="D30" s="287"/>
      <c r="E30" s="287"/>
      <c r="F30" s="108"/>
      <c r="G30" s="273">
        <f t="shared" si="0"/>
        <v>0</v>
      </c>
      <c r="H30" s="273">
        <f t="shared" si="1"/>
        <v>0</v>
      </c>
    </row>
    <row r="31" spans="2:8" x14ac:dyDescent="0.2">
      <c r="B31" s="139"/>
      <c r="C31" s="139"/>
      <c r="D31" s="287"/>
      <c r="E31" s="287"/>
      <c r="F31" s="108"/>
      <c r="G31" s="273">
        <f t="shared" si="0"/>
        <v>0</v>
      </c>
      <c r="H31" s="273">
        <f t="shared" si="1"/>
        <v>0</v>
      </c>
    </row>
    <row r="32" spans="2:8" x14ac:dyDescent="0.2">
      <c r="B32" s="139"/>
      <c r="C32" s="139"/>
      <c r="D32" s="287"/>
      <c r="E32" s="287"/>
      <c r="F32" s="108"/>
      <c r="G32" s="273">
        <f t="shared" si="0"/>
        <v>0</v>
      </c>
      <c r="H32" s="273">
        <f t="shared" si="1"/>
        <v>0</v>
      </c>
    </row>
    <row r="33" spans="2:8" x14ac:dyDescent="0.2">
      <c r="B33" s="139"/>
      <c r="C33" s="139"/>
      <c r="D33" s="287"/>
      <c r="E33" s="287"/>
      <c r="F33" s="108"/>
      <c r="G33" s="273">
        <f t="shared" si="0"/>
        <v>0</v>
      </c>
      <c r="H33" s="273">
        <f t="shared" si="1"/>
        <v>0</v>
      </c>
    </row>
    <row r="34" spans="2:8" x14ac:dyDescent="0.2">
      <c r="B34" s="139"/>
      <c r="C34" s="139"/>
      <c r="D34" s="287"/>
      <c r="E34" s="287"/>
      <c r="F34" s="108"/>
      <c r="G34" s="273">
        <f t="shared" si="0"/>
        <v>0</v>
      </c>
      <c r="H34" s="273">
        <f t="shared" si="1"/>
        <v>0</v>
      </c>
    </row>
    <row r="35" spans="2:8" x14ac:dyDescent="0.2">
      <c r="B35" s="139"/>
      <c r="C35" s="139"/>
      <c r="D35" s="287"/>
      <c r="E35" s="287"/>
      <c r="F35" s="108"/>
      <c r="G35" s="273">
        <f t="shared" si="0"/>
        <v>0</v>
      </c>
      <c r="H35" s="273">
        <f t="shared" si="1"/>
        <v>0</v>
      </c>
    </row>
    <row r="36" spans="2:8" x14ac:dyDescent="0.2">
      <c r="B36" s="38"/>
      <c r="C36" s="101" t="s">
        <v>25</v>
      </c>
      <c r="D36" s="275">
        <f>SUM(D9:D35)</f>
        <v>0</v>
      </c>
      <c r="E36" s="275">
        <f>SUM(E9:E35)</f>
        <v>0</v>
      </c>
      <c r="F36" s="224"/>
      <c r="G36" s="275">
        <f>SUM(G9:G35)</f>
        <v>0</v>
      </c>
      <c r="H36" s="275">
        <f>SUM(H9:H35)</f>
        <v>0</v>
      </c>
    </row>
  </sheetData>
  <mergeCells count="2">
    <mergeCell ref="B1:C1"/>
    <mergeCell ref="E2:G4"/>
  </mergeCells>
  <pageMargins left="0.75" right="0.75" top="1" bottom="1" header="0.5" footer="0.5"/>
  <pageSetup paperSize="9" scale="3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28</vt:i4>
      </vt:variant>
    </vt:vector>
  </HeadingPairs>
  <TitlesOfParts>
    <vt:vector size="50" baseType="lpstr">
      <vt:lpstr>Cover</vt:lpstr>
      <vt:lpstr>Contents</vt:lpstr>
      <vt:lpstr>Summary</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Asset useful life</vt:lpstr>
      <vt:lpstr>3.2 Asset impairment</vt:lpstr>
      <vt:lpstr>3.3 Depreciation amortisation</vt:lpstr>
      <vt:lpstr>3.4 Shared supporting assets</vt:lpstr>
      <vt:lpstr>4. Recovered capital</vt:lpstr>
      <vt:lpstr>4.1 Pipelines capex</vt:lpstr>
      <vt:lpstr>5. Weighted average price</vt:lpstr>
      <vt:lpstr>5.1 Exempt WAP services</vt:lpstr>
      <vt:lpstr>6. Notes</vt:lpstr>
      <vt:lpstr>Amendment record</vt:lpstr>
      <vt:lpstr>Sheet1</vt:lpstr>
      <vt:lpstr>ABN</vt:lpstr>
      <vt:lpstr>'1. Pipeline information'!Print_Area</vt:lpstr>
      <vt:lpstr>'1.1 Financial performance'!Print_Area</vt:lpstr>
      <vt:lpstr>'2. Revenues and expenses'!Print_Area</vt:lpstr>
      <vt:lpstr>'2.1 Revenue by service'!Print_Area</vt:lpstr>
      <vt:lpstr>'2.2 Revenue contributions '!Print_Area</vt:lpstr>
      <vt:lpstr>'2.3 Indirect revenue'!Print_Area</vt:lpstr>
      <vt:lpstr>'2.4 Shared costs'!Print_Area</vt:lpstr>
      <vt:lpstr>'3. Statement of pipeline assets'!Print_Area</vt:lpstr>
      <vt:lpstr>'3.1 Asset useful life'!Print_Area</vt:lpstr>
      <vt:lpstr>'3.2 Asset impairment'!Print_Area</vt:lpstr>
      <vt:lpstr>'3.3 Depreciation amortisation'!Print_Area</vt:lpstr>
      <vt:lpstr>'3.4 Shared supporting assets'!Print_Area</vt:lpstr>
      <vt:lpstr>'4. Recovered capital'!Print_Area</vt:lpstr>
      <vt:lpstr>'4.1 Pipelines capex'!Print_Area</vt:lpstr>
      <vt:lpstr>'5. Weighted average price'!Print_Area</vt:lpstr>
      <vt:lpstr>'5.1 Exempt WAP services'!Print_Area</vt:lpstr>
      <vt:lpstr>'6. Notes'!Print_Area</vt:lpstr>
      <vt:lpstr>'Amendment record'!Print_Area</vt:lpstr>
      <vt:lpstr>Contents!Print_Area</vt:lpstr>
      <vt:lpstr>Cover!Print_Area</vt:lpstr>
      <vt:lpstr>Sheet1!Print_Area</vt:lpstr>
      <vt:lpstr>rpipelines</vt:lpstr>
      <vt:lpstr>rsharedassets</vt:lpstr>
      <vt:lpstr>ryesno</vt:lpstr>
      <vt:lpstr>Tradingname</vt:lpstr>
      <vt:lpstr>Yearending</vt:lpstr>
      <vt:lpstr>Yearstart</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Wayne Smith</cp:lastModifiedBy>
  <cp:lastPrinted>2021-06-03T03:18:49Z</cp:lastPrinted>
  <dcterms:created xsi:type="dcterms:W3CDTF">2012-02-16T03:44:14Z</dcterms:created>
  <dcterms:modified xsi:type="dcterms:W3CDTF">2023-03-31T06:08:43Z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\\cbrvpwxfs01\home$\smoff\2012-13 to 2013-14 energex financial information template (D2012-00032519).xls</vt:lpwstr>
  </property>
</Properties>
</file>